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efaultThemeVersion="124226"/>
  <mc:AlternateContent xmlns:mc="http://schemas.openxmlformats.org/markup-compatibility/2006">
    <mc:Choice Requires="x15">
      <x15ac:absPath xmlns:x15ac="http://schemas.microsoft.com/office/spreadsheetml/2010/11/ac" url="Y:\$Travail_Philippe\$Cycles 3 et 4\Cycle 4\5_Comment travailler à la place de l'homme dans un milieu hostile\"/>
    </mc:Choice>
  </mc:AlternateContent>
  <xr:revisionPtr revIDLastSave="0" documentId="13_ncr:1_{EFCB61FA-BD5A-426B-A4AF-0A93719D49C0}" xr6:coauthVersionLast="45" xr6:coauthVersionMax="45" xr10:uidLastSave="{00000000-0000-0000-0000-000000000000}"/>
  <bookViews>
    <workbookView xWindow="38280" yWindow="4455" windowWidth="29040" windowHeight="15840" tabRatio="931" firstSheet="2" activeTab="7" xr2:uid="{00000000-000D-0000-FFFF-FFFF00000000}"/>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15" r:id="rId6"/>
    <sheet name="GS" sheetId="31" r:id="rId7"/>
    <sheet name="GS (2)" sheetId="32" r:id="rId8"/>
  </sheets>
  <calcPr calcId="191029" concurrentCalc="0"/>
</workbook>
</file>

<file path=xl/calcChain.xml><?xml version="1.0" encoding="utf-8"?>
<calcChain xmlns="http://schemas.openxmlformats.org/spreadsheetml/2006/main">
  <c r="G58" i="32" l="1"/>
  <c r="G57" i="32"/>
  <c r="A54" i="32"/>
  <c r="A10" i="32" a="1"/>
  <c r="A10" i="32"/>
  <c r="B10" i="32"/>
  <c r="A53" i="32"/>
  <c r="A52" i="32"/>
  <c r="A8" i="32" a="1"/>
  <c r="A8" i="32"/>
  <c r="B8" i="32"/>
  <c r="A51" i="32"/>
  <c r="A50" i="32"/>
  <c r="A6" i="32" a="1"/>
  <c r="A6" i="32"/>
  <c r="B6" i="32"/>
  <c r="A49" i="32"/>
  <c r="A48" i="32"/>
  <c r="A4" i="32" a="1"/>
  <c r="A4" i="32"/>
  <c r="B4" i="32"/>
  <c r="A47" i="32"/>
  <c r="A45" i="32"/>
  <c r="E43" i="32"/>
  <c r="U2" i="32"/>
  <c r="E42" i="32"/>
  <c r="B2" i="32"/>
  <c r="E41" i="32"/>
  <c r="R11" i="32" a="1"/>
  <c r="R11" i="32"/>
  <c r="Y11" i="32"/>
  <c r="S11" i="32"/>
  <c r="R10" i="32" a="1"/>
  <c r="R10" i="32"/>
  <c r="Y10" i="32"/>
  <c r="S10" i="32"/>
  <c r="R9" i="32" a="1"/>
  <c r="R9" i="32"/>
  <c r="Y9" i="32"/>
  <c r="S9" i="32"/>
  <c r="R8" i="32" a="1"/>
  <c r="R8" i="32"/>
  <c r="Y8" i="32"/>
  <c r="S8" i="32"/>
  <c r="R7" i="32" a="1"/>
  <c r="R7" i="32"/>
  <c r="Y7" i="32"/>
  <c r="S7" i="32"/>
  <c r="R6" i="32" a="1"/>
  <c r="R6" i="32"/>
  <c r="Y6" i="32"/>
  <c r="S6" i="32"/>
  <c r="R5" i="32" a="1"/>
  <c r="R5" i="32"/>
  <c r="Y5" i="32"/>
  <c r="S5" i="32"/>
  <c r="R4" i="32" a="1"/>
  <c r="R4" i="32"/>
  <c r="Y4" i="32"/>
  <c r="S4" i="32"/>
  <c r="J2" i="18"/>
  <c r="A8" i="31" a="1"/>
  <c r="A8" i="31"/>
  <c r="R8" i="31" a="1"/>
  <c r="R8" i="31"/>
  <c r="Y8" i="31"/>
  <c r="Y11" i="18"/>
  <c r="V23" i="18"/>
  <c r="V11" i="18"/>
  <c r="G58" i="31"/>
  <c r="G57" i="31"/>
  <c r="A54" i="31"/>
  <c r="A52" i="31"/>
  <c r="A50" i="31"/>
  <c r="A48" i="31"/>
  <c r="A45" i="31"/>
  <c r="E43" i="31"/>
  <c r="U2" i="31"/>
  <c r="E42" i="31"/>
  <c r="B2" i="31"/>
  <c r="E41" i="31"/>
  <c r="A6" i="31" a="1"/>
  <c r="A10" i="31" a="1"/>
  <c r="A4" i="31" a="1"/>
  <c r="A10" i="31"/>
  <c r="A4" i="31"/>
  <c r="A6" i="31"/>
  <c r="C101" i="15"/>
  <c r="C79" i="15"/>
  <c r="C59" i="15"/>
  <c r="AF28" i="15"/>
  <c r="AB28" i="15"/>
  <c r="B8" i="31"/>
  <c r="A51" i="31"/>
  <c r="B4" i="31"/>
  <c r="A47" i="31"/>
  <c r="B6" i="31"/>
  <c r="A49" i="31"/>
  <c r="B10" i="31"/>
  <c r="A53" i="31"/>
  <c r="R9" i="31" a="1"/>
  <c r="R10" i="31" a="1"/>
  <c r="R5" i="31" a="1"/>
  <c r="R4" i="31" a="1"/>
  <c r="R7" i="31" a="1"/>
  <c r="R6" i="31" a="1"/>
  <c r="R11" i="31" a="1"/>
  <c r="R4" i="31"/>
  <c r="R5" i="31"/>
  <c r="R6" i="31"/>
  <c r="R10" i="31"/>
  <c r="R7" i="31"/>
  <c r="R11" i="31"/>
  <c r="R9" i="31"/>
  <c r="S4" i="31"/>
  <c r="Y4" i="31"/>
  <c r="Y9" i="31"/>
  <c r="S9" i="31"/>
  <c r="Y11" i="31"/>
  <c r="S11" i="31"/>
  <c r="Y7" i="31"/>
  <c r="S7" i="31"/>
  <c r="S8" i="31"/>
  <c r="Y10" i="31"/>
  <c r="S10" i="31"/>
  <c r="Y6" i="31"/>
  <c r="S6" i="31"/>
  <c r="Y5" i="31"/>
  <c r="S5" i="31"/>
  <c r="AE7" i="15"/>
  <c r="B2" i="15"/>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0" i="18"/>
  <c r="I11" i="18"/>
  <c r="I12" i="18"/>
  <c r="K10" i="18"/>
  <c r="K11" i="18"/>
  <c r="K12" i="18"/>
  <c r="L10" i="18"/>
  <c r="L11" i="18"/>
  <c r="L12" i="18"/>
  <c r="M10" i="18"/>
  <c r="M11" i="18"/>
  <c r="M12" i="18"/>
  <c r="N10" i="18"/>
  <c r="N11" i="18"/>
  <c r="N12" i="18"/>
  <c r="O10" i="18"/>
  <c r="O11" i="18"/>
  <c r="O12" i="18"/>
  <c r="P10" i="18"/>
  <c r="P11" i="18"/>
  <c r="P12" i="18"/>
  <c r="Q10" i="18"/>
  <c r="Q11" i="18"/>
  <c r="Q12" i="18"/>
  <c r="R10" i="18"/>
  <c r="R11" i="18"/>
  <c r="R12" i="18"/>
  <c r="S10" i="18"/>
  <c r="S11" i="18"/>
  <c r="S12" i="18"/>
  <c r="AL10" i="18"/>
  <c r="AL11" i="18"/>
  <c r="AL12" i="18"/>
  <c r="T10" i="18"/>
  <c r="U10" i="18"/>
  <c r="V10" i="18"/>
  <c r="W10" i="18"/>
  <c r="X10" i="18"/>
  <c r="Y10" i="18"/>
  <c r="Z10" i="18"/>
  <c r="AA10" i="18"/>
  <c r="AB10" i="18"/>
  <c r="AC10" i="18"/>
  <c r="AD10" i="18"/>
  <c r="AE10" i="18"/>
  <c r="AF10" i="18"/>
  <c r="AG10" i="18"/>
  <c r="AH10" i="18"/>
  <c r="AI10" i="18"/>
  <c r="AJ10" i="18"/>
  <c r="AK10" i="18"/>
  <c r="T11" i="18"/>
  <c r="U11" i="18"/>
  <c r="W11" i="18"/>
  <c r="X11" i="18"/>
  <c r="Z11" i="18"/>
  <c r="AA11" i="18"/>
  <c r="AB11" i="18"/>
  <c r="AC11" i="18"/>
  <c r="AD11" i="18"/>
  <c r="AE11" i="18"/>
  <c r="AF11" i="18"/>
  <c r="AG11" i="18"/>
  <c r="AH11" i="18"/>
  <c r="AI11" i="18"/>
  <c r="AJ11" i="18"/>
  <c r="AK11" i="18"/>
  <c r="T12" i="18"/>
  <c r="U12" i="18"/>
  <c r="V12" i="18"/>
  <c r="W12" i="18"/>
  <c r="X12" i="18"/>
  <c r="Y12" i="18"/>
  <c r="Z12" i="18"/>
  <c r="AA12" i="18"/>
  <c r="AB12" i="18"/>
  <c r="AC12" i="18"/>
  <c r="AD12" i="18"/>
  <c r="AE12" i="18"/>
  <c r="AF12" i="18"/>
  <c r="AG12" i="18"/>
  <c r="AH12" i="18"/>
  <c r="AI12" i="18"/>
  <c r="AJ12" i="18"/>
  <c r="AK12" i="18"/>
  <c r="J10" i="18"/>
  <c r="J11" i="18"/>
  <c r="J12"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I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AL47" i="18"/>
  <c r="P14" i="18"/>
  <c r="P15" i="18"/>
  <c r="P16" i="18"/>
  <c r="P17" i="18"/>
  <c r="P18" i="18"/>
  <c r="P19" i="18"/>
  <c r="P20" i="18"/>
  <c r="P22" i="18"/>
  <c r="P23" i="18"/>
  <c r="P24" i="18"/>
  <c r="P26" i="18"/>
  <c r="P27" i="18"/>
  <c r="P29" i="18"/>
  <c r="P30" i="18"/>
  <c r="P31" i="18"/>
  <c r="P32" i="18"/>
  <c r="P33" i="18"/>
  <c r="P35" i="18"/>
  <c r="P36" i="18"/>
  <c r="P37" i="18"/>
  <c r="P39" i="18"/>
  <c r="P40" i="18"/>
  <c r="P42" i="18"/>
  <c r="P43" i="18"/>
  <c r="P44" i="18"/>
  <c r="P45" i="18"/>
  <c r="P46" i="18"/>
  <c r="P47" i="18"/>
  <c r="B112" i="15"/>
  <c r="B90" i="15"/>
  <c r="B68" i="15"/>
  <c r="AB19" i="15"/>
  <c r="AB21" i="15"/>
  <c r="AB23" i="15"/>
  <c r="AB25" i="15"/>
  <c r="AB14" i="15"/>
  <c r="AB9" i="15"/>
  <c r="AC5" i="18"/>
  <c r="S5" i="18"/>
  <c r="I5" i="18"/>
  <c r="E4" i="6"/>
  <c r="E5" i="6"/>
  <c r="E6" i="6"/>
  <c r="E7" i="6"/>
  <c r="E8" i="6"/>
  <c r="E9" i="6"/>
  <c r="E10" i="6"/>
  <c r="E11" i="6"/>
  <c r="J47" i="18"/>
  <c r="K47" i="18"/>
  <c r="L47" i="18"/>
  <c r="M47" i="18"/>
  <c r="N47" i="18"/>
  <c r="O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AD6" i="15"/>
  <c r="J40" i="18"/>
  <c r="K40" i="18"/>
  <c r="L40" i="18"/>
  <c r="M40" i="18"/>
  <c r="N40" i="18"/>
  <c r="O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Q23" i="18"/>
  <c r="R23" i="18"/>
  <c r="S23" i="18"/>
  <c r="T23" i="18"/>
  <c r="U23" i="18"/>
  <c r="W23" i="18"/>
  <c r="X23" i="18"/>
  <c r="Y23" i="18"/>
  <c r="Z23" i="18"/>
  <c r="AA23" i="18"/>
  <c r="AB23" i="18"/>
  <c r="AC23" i="18"/>
  <c r="AD23" i="18"/>
  <c r="AF23" i="18"/>
  <c r="AG23" i="18"/>
  <c r="AH23" i="18"/>
  <c r="AI23" i="18"/>
  <c r="AJ23" i="18"/>
  <c r="AK23" i="18"/>
  <c r="AL23" i="18"/>
  <c r="J22" i="18"/>
  <c r="K22" i="18"/>
  <c r="L22" i="18"/>
  <c r="M22" i="18"/>
  <c r="N22" i="18"/>
  <c r="O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A6" i="15" a="1"/>
  <c r="A10" i="15" a="1"/>
  <c r="A8" i="15" a="1"/>
  <c r="A4" i="15" a="1"/>
  <c r="A99" i="15"/>
  <c r="AE5" i="15"/>
  <c r="H31" i="18"/>
  <c r="H15" i="18"/>
  <c r="H22" i="18"/>
  <c r="H30" i="18"/>
  <c r="H36" i="18"/>
  <c r="H37" i="18"/>
  <c r="H39" i="18"/>
  <c r="H40" i="18"/>
  <c r="H42" i="18"/>
  <c r="H43" i="18"/>
  <c r="H46" i="18"/>
  <c r="H47" i="18"/>
  <c r="H16" i="18"/>
  <c r="H14" i="18"/>
  <c r="H18" i="18"/>
  <c r="H20" i="18"/>
  <c r="H26" i="18"/>
  <c r="H19" i="18"/>
  <c r="H23" i="18"/>
  <c r="H24" i="18"/>
  <c r="H27" i="18"/>
  <c r="H29" i="18"/>
  <c r="H32" i="18"/>
  <c r="H33" i="18"/>
  <c r="H35" i="18"/>
  <c r="H44" i="18"/>
  <c r="H45" i="18"/>
  <c r="H12" i="18"/>
  <c r="H10" i="18"/>
  <c r="H11" i="18"/>
  <c r="H9" i="18"/>
  <c r="A35" i="15"/>
  <c r="H17" i="18"/>
  <c r="A57" i="15"/>
  <c r="A77" i="15"/>
  <c r="A6" i="15"/>
  <c r="A4" i="15"/>
  <c r="A8" i="15"/>
  <c r="A10" i="15"/>
  <c r="B4" i="15"/>
  <c r="AB18" i="15"/>
  <c r="B6" i="15"/>
  <c r="AB20" i="15"/>
  <c r="B10" i="15"/>
  <c r="AB24" i="15"/>
  <c r="B8" i="15"/>
  <c r="AB22" i="15"/>
  <c r="K10" i="15" a="1"/>
  <c r="K5" i="15" a="1"/>
  <c r="K9" i="15" a="1"/>
  <c r="K7" i="15" a="1"/>
  <c r="K8" i="15" a="1"/>
  <c r="K6" i="15" a="1"/>
  <c r="K4" i="15" a="1"/>
  <c r="K11" i="15" a="1"/>
  <c r="K8" i="15"/>
  <c r="K10" i="15"/>
  <c r="K9" i="15"/>
  <c r="K11" i="15"/>
  <c r="K4" i="15"/>
  <c r="K5" i="15"/>
  <c r="K6" i="15"/>
  <c r="K7" i="15"/>
  <c r="L5" i="15"/>
  <c r="R5" i="15"/>
  <c r="R7" i="15"/>
  <c r="L7" i="15"/>
  <c r="R10" i="15"/>
  <c r="L10" i="15"/>
  <c r="R8" i="15"/>
  <c r="L8" i="15"/>
  <c r="R4" i="15"/>
  <c r="L4" i="15"/>
  <c r="L6" i="15"/>
  <c r="R6" i="15"/>
  <c r="R11" i="15"/>
  <c r="L11" i="15"/>
  <c r="L9" i="15"/>
  <c r="R9" i="15"/>
</calcChain>
</file>

<file path=xl/sharedStrings.xml><?xml version="1.0" encoding="utf-8"?>
<sst xmlns="http://schemas.openxmlformats.org/spreadsheetml/2006/main" count="911" uniqueCount="538">
  <si>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</si>
  <si>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</si>
  <si>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</si>
  <si>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</si>
  <si>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</si>
  <si>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</si>
  <si>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</si>
  <si>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</si>
  <si>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</si>
  <si>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</si>
  <si>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</si>
  <si>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</si>
  <si>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</si>
  <si>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</si>
  <si>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</si>
  <si>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</si>
  <si>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</si>
  <si>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</si>
  <si>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</si>
  <si>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</si>
  <si>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</si>
  <si>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</si>
  <si>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</si>
  <si>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</si>
  <si>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</si>
  <si>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</si>
  <si>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</si>
  <si>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</si>
  <si>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</si>
  <si>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</si>
  <si>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</si>
  <si>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</si>
  <si>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</si>
  <si>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</si>
  <si>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</si>
  <si>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</si>
  <si>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</si>
  <si>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</si>
  <si>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</si>
  <si>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</si>
  <si>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</si>
  <si>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</si>
  <si>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</si>
  <si>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</si>
  <si>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</si>
  <si>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</si>
  <si>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</si>
  <si>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</si>
  <si>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</si>
  <si>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</si>
  <si>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</si>
  <si>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</si>
  <si>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</si>
  <si>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</si>
  <si>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</si>
  <si>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</si>
  <si>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</si>
  <si>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</si>
  <si>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</si>
  <si>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</si>
  <si>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</si>
  <si>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</si>
  <si>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</si>
  <si>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</si>
  <si>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</si>
  <si>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</si>
  <si>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</si>
  <si>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</si>
  <si>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Nombre de compétences développées</t>
  </si>
  <si>
    <t>Présentation de la séquence</t>
  </si>
  <si>
    <t>Thématiques du programme</t>
  </si>
  <si>
    <t>Situation déclenchante possible</t>
  </si>
  <si>
    <t>Activités</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</si>
  <si>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</si>
  <si>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</si>
  <si>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</si>
  <si>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</si>
  <si>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</si>
  <si>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</si>
  <si>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</si>
  <si>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</si>
  <si>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</si>
  <si>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</si>
  <si>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</si>
  <si>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</si>
  <si>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</si>
  <si>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</si>
  <si>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</si>
  <si>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</si>
  <si>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</si>
  <si>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</si>
  <si>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</si>
  <si>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</si>
  <si>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</si>
  <si>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</si>
  <si>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</si>
  <si>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</si>
  <si>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</si>
  <si>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</si>
  <si>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</si>
  <si>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</si>
  <si>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</si>
  <si>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</si>
  <si>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</si>
  <si>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</si>
  <si>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</si>
  <si>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</si>
  <si>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</si>
  <si>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</si>
  <si>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</si>
  <si>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</si>
  <si>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</si>
  <si>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</si>
  <si>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</si>
  <si>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</si>
  <si>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</si>
  <si>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</si>
  <si>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</si>
  <si>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</si>
  <si>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</si>
  <si>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</si>
  <si>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</si>
  <si>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</si>
  <si>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</si>
  <si>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</si>
  <si>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</si>
  <si>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</si>
  <si>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</si>
  <si>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</si>
  <si>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</si>
  <si>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</si>
  <si>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</si>
  <si>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</si>
  <si>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</si>
  <si>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</si>
  <si>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</si>
  <si>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</si>
  <si>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</si>
  <si>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</si>
  <si>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</si>
  <si>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</si>
  <si>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</si>
  <si>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</si>
  <si>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</si>
  <si>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</si>
  <si>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</si>
  <si>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</si>
  <si>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</si>
  <si>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</si>
  <si>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</si>
  <si>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</si>
  <si>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</si>
  <si>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</si>
  <si>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</si>
  <si>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</si>
  <si>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</si>
  <si>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</si>
  <si>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</si>
  <si>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</si>
  <si>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</si>
  <si>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</si>
  <si>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</si>
  <si>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</si>
  <si>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</si>
  <si>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</si>
  <si>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</si>
  <si>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</si>
  <si>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</si>
  <si>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</si>
  <si>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</si>
  <si>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</si>
  <si>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</si>
  <si>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</si>
  <si>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</si>
  <si>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</si>
  <si>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</si>
  <si>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</si>
  <si>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</si>
  <si>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</si>
  <si>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</si>
  <si>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</si>
  <si>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</si>
  <si>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</si>
  <si>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</si>
  <si>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</si>
  <si>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</si>
  <si>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</si>
  <si>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</si>
  <si>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</si>
  <si>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</si>
  <si>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</si>
  <si>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</si>
  <si>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</si>
  <si>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</si>
  <si>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</si>
  <si>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</si>
  <si>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</si>
  <si>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</si>
  <si>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</si>
  <si>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</si>
  <si>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</si>
  <si>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</si>
  <si>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</si>
  <si>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</si>
  <si>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</si>
  <si>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</si>
  <si>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</si>
  <si>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</si>
  <si>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</si>
  <si>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</si>
  <si>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</si>
  <si>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</si>
  <si>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</si>
  <si>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</si>
  <si>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</si>
  <si>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</si>
  <si>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</si>
  <si>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</si>
  <si>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</si>
  <si>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</si>
  <si>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</si>
  <si>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</si>
  <si>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</si>
  <si>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</si>
  <si>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</si>
  <si>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</si>
  <si>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</si>
  <si>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</si>
  <si>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</si>
  <si>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</si>
  <si>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</si>
  <si>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</si>
  <si>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</si>
  <si>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</si>
  <si>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</si>
  <si>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</si>
  <si>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</si>
  <si>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</si>
  <si>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</si>
  <si>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</si>
  <si>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</si>
  <si>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</si>
  <si>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</si>
  <si>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</si>
  <si>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</si>
  <si>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</si>
  <si>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</si>
  <si>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</si>
  <si>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</si>
  <si>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</si>
  <si>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</si>
  <si>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</si>
  <si>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</si>
  <si>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</si>
  <si>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</si>
  <si>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</si>
  <si>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</si>
  <si>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</si>
  <si>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</si>
  <si>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</si>
  <si>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</si>
  <si>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</si>
  <si>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</si>
  <si>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</si>
  <si>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</si>
  <si>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</si>
  <si>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</si>
  <si>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</si>
  <si>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</si>
  <si>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</si>
  <si>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</si>
  <si>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</si>
  <si>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</si>
  <si>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</si>
  <si>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</si>
  <si>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</si>
  <si>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</si>
  <si>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</si>
  <si>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</si>
  <si>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</si>
  <si>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</si>
  <si>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</si>
  <si>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</si>
  <si>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</si>
  <si>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</si>
  <si>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</si>
  <si>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</si>
  <si>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</si>
  <si>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</si>
  <si>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</si>
  <si>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</si>
  <si>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</si>
  <si>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</si>
  <si>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</si>
  <si>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</si>
  <si>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</si>
  <si>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</si>
  <si>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</si>
  <si>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</si>
  <si>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</si>
  <si>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</si>
  <si>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</si>
  <si>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</si>
  <si>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</si>
  <si>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</si>
  <si>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</si>
  <si>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</si>
  <si>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</si>
  <si>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</si>
  <si>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</si>
  <si>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</si>
  <si>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</si>
  <si>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</si>
  <si>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</si>
  <si>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</si>
  <si>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</si>
  <si>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</si>
  <si>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</si>
  <si>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</si>
  <si>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</si>
  <si>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</si>
  <si>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</si>
  <si>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</si>
  <si>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</si>
  <si>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</si>
  <si>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</si>
  <si>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</si>
  <si>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</si>
  <si>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</si>
  <si>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</si>
  <si>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</si>
  <si>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</si>
  <si>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</si>
  <si>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</si>
  <si>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</si>
  <si>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</si>
  <si>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</si>
  <si>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</si>
  <si>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</si>
  <si>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</si>
  <si>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</si>
  <si>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</si>
  <si>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</si>
  <si>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</si>
  <si>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</si>
  <si>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</si>
  <si>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</si>
  <si>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</si>
  <si>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</si>
  <si>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</si>
  <si>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</si>
  <si>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</si>
  <si>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</si>
  <si>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</si>
  <si>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</si>
  <si>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</si>
  <si>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</si>
  <si>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</si>
  <si>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</si>
  <si>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</si>
  <si>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</si>
  <si>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</si>
  <si>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</si>
  <si>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</si>
  <si>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</si>
  <si>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</si>
  <si>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Éléments pour la synthèse de la séquence (objectifs)</t>
  </si>
  <si>
    <t>Piste d'évaluation</t>
  </si>
  <si>
    <t xml:space="preserve">Réalité augmentée. </t>
  </si>
  <si>
    <t>Science, technologie et société</t>
  </si>
  <si>
    <t>Corps, santé, bien-être et sécurité</t>
  </si>
  <si>
    <t>Monde professionnel et économique</t>
  </si>
  <si>
    <t>MSOST.2.2.1</t>
  </si>
  <si>
    <t>IP.1.1</t>
  </si>
  <si>
    <t>Comprendre le fonctionnement d'un réseau informatique</t>
  </si>
  <si>
    <t>organisées en 7 parties, CT1.1 à CT7.2 (colonne B)</t>
  </si>
  <si>
    <t>Connaissances associées aux compétences</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</si>
  <si>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</si>
  <si>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</si>
  <si>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</si>
  <si>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</si>
  <si>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</si>
  <si>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</si>
  <si>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</si>
  <si>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</si>
  <si>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</si>
  <si>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</si>
  <si>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</si>
  <si>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</si>
  <si>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</si>
  <si>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</si>
  <si>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</si>
  <si>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</si>
  <si>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</si>
  <si>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</si>
  <si>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</si>
  <si>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</si>
  <si>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</si>
  <si>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</si>
  <si>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</si>
  <si>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</si>
  <si>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</si>
  <si>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</si>
  <si>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</si>
  <si>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</si>
  <si>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</si>
  <si>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</si>
  <si>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</si>
  <si>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</si>
  <si>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</si>
  <si>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</si>
  <si>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</si>
  <si>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</si>
  <si>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</si>
  <si>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</si>
  <si>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</si>
  <si>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</si>
  <si>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</si>
  <si>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</si>
  <si>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</si>
  <si>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</si>
  <si>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</si>
  <si>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</si>
  <si>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</si>
  <si>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</si>
  <si>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</si>
  <si>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</si>
  <si>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</si>
  <si>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</si>
  <si>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Identifier un besoin (biens matériels ou services) et énoncer un problème technique.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</si>
  <si>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</si>
  <si>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</si>
  <si>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</si>
  <si>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</si>
  <si>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</si>
  <si>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</si>
  <si>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</si>
  <si>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C contient les étiquettes de séquences (S, S2, S3…) en attente. Il faut les déplacer dans la colonne D en face de la problématique choisie.</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</si>
  <si>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</si>
  <si>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</si>
  <si>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</si>
  <si>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</si>
  <si>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</si>
  <si>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</si>
  <si>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</si>
  <si>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</si>
  <si>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</si>
  <si>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</si>
  <si>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</si>
  <si>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</si>
  <si>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</si>
  <si>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</si>
  <si>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</si>
  <si>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</si>
  <si>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</si>
  <si>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</si>
  <si>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</si>
  <si>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</si>
  <si>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</si>
  <si>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Ressources matérielles :</t>
  </si>
  <si>
    <t xml:space="preserve">Ressources documentaires,numériques : 
</t>
  </si>
  <si>
    <t>Liens avec un EPI :</t>
  </si>
  <si>
    <t>Langues et culture de l’Antiquité</t>
  </si>
  <si>
    <t>Technologie, écologie, développement durable</t>
  </si>
  <si>
    <t>Information, communication, citoyenneté</t>
  </si>
  <si>
    <t>Culture et créations artistiques</t>
  </si>
  <si>
    <t>Durée estimée</t>
  </si>
  <si>
    <t>Projet :</t>
  </si>
  <si>
    <t>Eléments de différenciation  pour l'AP en technologie :</t>
  </si>
  <si>
    <t>Nom :__________________</t>
  </si>
  <si>
    <t>Prénom :_______________</t>
  </si>
  <si>
    <t>Classe :</t>
  </si>
  <si>
    <t>___________</t>
  </si>
  <si>
    <t>Groupe ou îlot :</t>
  </si>
  <si>
    <t>Thème de séquence :</t>
  </si>
  <si>
    <t>Activités des élèves  :</t>
  </si>
  <si>
    <t>Professeur :</t>
  </si>
  <si>
    <t>ENT :</t>
  </si>
  <si>
    <t>Durée de la séquence :</t>
  </si>
  <si>
    <t>Séances</t>
  </si>
  <si>
    <t>EPI travaillé lors de cette séquence :</t>
  </si>
  <si>
    <t>Compétences travaillées :</t>
  </si>
  <si>
    <t>Niveau :</t>
  </si>
  <si>
    <t>Séance n°1 :</t>
  </si>
  <si>
    <t>Quels sont les éléments constitutifs ?</t>
  </si>
  <si>
    <t>Déroulement de la séance</t>
  </si>
  <si>
    <t>Descriptif</t>
  </si>
  <si>
    <t>Prise en charge de la classe.</t>
  </si>
  <si>
    <t>Synthèse</t>
  </si>
  <si>
    <t>Travail à faire</t>
  </si>
  <si>
    <t>- Apprendre les synthèses.
- Terminer ……………….
- Relire ……………</t>
  </si>
  <si>
    <t>Notes Personnelles</t>
  </si>
  <si>
    <t>Séance n°2 :</t>
  </si>
  <si>
    <t>Séance n°3 :</t>
  </si>
  <si>
    <r>
      <rPr>
        <b/>
        <sz val="28"/>
        <color rgb="FF000000"/>
        <rFont val="Arial"/>
        <family val="2"/>
      </rPr>
      <t xml:space="preserve">Intercalaire   </t>
    </r>
    <r>
      <rPr>
        <sz val="11"/>
        <color rgb="FF000000"/>
        <rFont val="Arial"/>
        <family val="2"/>
      </rPr>
      <t xml:space="preserve">
à distribuer à chaque début de séquence (le remplissage est automatique)
</t>
    </r>
    <r>
      <rPr>
        <b/>
        <sz val="18"/>
        <color rgb="FF000000"/>
        <rFont val="Arial"/>
        <family val="2"/>
      </rPr>
      <t>-------------------------------------------------&gt;</t>
    </r>
    <r>
      <rPr>
        <sz val="11"/>
        <color rgb="FF000000"/>
        <rFont val="Arial"/>
        <family val="2"/>
      </rPr>
      <t xml:space="preserve">
</t>
    </r>
  </si>
  <si>
    <r>
      <rPr>
        <b/>
        <sz val="28"/>
        <color rgb="FF000000"/>
        <rFont val="Arial"/>
        <family val="2"/>
      </rPr>
      <t>Documents professeur</t>
    </r>
    <r>
      <rPr>
        <b/>
        <sz val="11"/>
        <color rgb="FF000000"/>
        <rFont val="Arial"/>
        <family val="2"/>
      </rPr>
      <t xml:space="preserve">  </t>
    </r>
    <r>
      <rPr>
        <sz val="11"/>
        <color rgb="FF000000"/>
        <rFont val="Arial"/>
        <family val="2"/>
      </rPr>
      <t xml:space="preserve">
A complèter pour chaque séance
</t>
    </r>
  </si>
  <si>
    <t>Séance n°4 :</t>
  </si>
  <si>
    <t>----------------------&gt;</t>
  </si>
  <si>
    <t>Auteur :</t>
  </si>
  <si>
    <t>Langues et cultures étrangères / régionales</t>
  </si>
  <si>
    <r>
      <t>S’agissant des activités de projet, la conception doit être introduite dès la classe de 5</t>
    </r>
    <r>
      <rPr>
        <vertAlign val="superscript"/>
        <sz val="11"/>
        <color rgb="FF000000"/>
        <rFont val="Calibri"/>
        <family val="2"/>
      </rPr>
      <t>ème</t>
    </r>
    <r>
      <rPr>
        <sz val="11"/>
        <color rgb="FF000000"/>
        <rFont val="Calibri"/>
        <family val="2"/>
      </rPr>
      <t>, mais de façon progressive et modeste sur des projets simples. Des projets complets (conception, réalisation, validation) sont attendus en classe de 3</t>
    </r>
    <r>
      <rPr>
        <vertAlign val="superscript"/>
        <sz val="11"/>
        <color rgb="FF000000"/>
        <rFont val="Calibri"/>
        <family val="2"/>
      </rPr>
      <t>ème</t>
    </r>
    <r>
      <rPr>
        <sz val="11"/>
        <color rgb="FF000000"/>
        <rFont val="Calibri"/>
        <family val="2"/>
      </rPr>
      <t>.</t>
    </r>
  </si>
  <si>
    <t>https://www.touraine-eschool.fr/portail/f/u160l1s4/normal/render.uP</t>
  </si>
  <si>
    <t xml:space="preserve">Rédaction de l'avis de groupe:
- Les élèves sont regroupés par ilots de 4 à 5.
- Chaque groupe ainsi rédige une phrase qui traduit l'avis du groupe </t>
  </si>
  <si>
    <t xml:space="preserve">Retour sur  la situation problème pour valider ou invaliser les représentations initiales.
</t>
  </si>
  <si>
    <t>philippe.gesset@ac-orleans-tours.fr</t>
  </si>
  <si>
    <t>Optimiser les actions de l'homme</t>
  </si>
  <si>
    <t>CT6.1</t>
  </si>
  <si>
    <t>CT4.1|CT4.2</t>
  </si>
  <si>
    <t>CT4.1|CT3.2</t>
  </si>
  <si>
    <t>CT3.1</t>
  </si>
  <si>
    <t>CT2.2</t>
  </si>
  <si>
    <t>CT1.1|CT1.4</t>
  </si>
  <si>
    <t xml:space="preserve">Problématique : </t>
  </si>
  <si>
    <t xml:space="preserve">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
</t>
  </si>
  <si>
    <t>Padlet de la séquence :</t>
  </si>
  <si>
    <t>Quizlet de synthèse :</t>
  </si>
  <si>
    <t>Présentation de la situation problème et rédaction de l'avis individuel:
- Ils prennent connaissance de la situation probléme "Tous ces objets sont programmés". Le professeur montre les différents objets.
- Ils rédigent leur avis personnel sur la question</t>
  </si>
  <si>
    <t>Proposition d'une hypothèse:
- Chaque groupe donne son avis
- Le professeur note au tableau les différents avis "oui car, non car", il prend une photo. Les élèves collent la photo sur la feuille.
- Le professeur propose à la classe de découvrir les objets et de valider ou invalider les affirmations proposées</t>
  </si>
  <si>
    <t xml:space="preserve">Investigation:
Les élèves mettent en œuvre les objets qui leurs sont proposés et rédigent un texte décrivant le fonctionnement des systèmes techniques.
</t>
  </si>
  <si>
    <t>Rangement du matériel et prise de note des devoirs</t>
  </si>
  <si>
    <t>Résolution de problème :
- Le professeur restitue chaque objet à l'équipe concernée.
- Les élèves prennent connaissance du document élève n°2.
- Ils recherchent les fonctions techniques de l'objet attribué et les solutions techniques associées.</t>
  </si>
  <si>
    <t>Structuration des connaissances :
- Chaque équipe restitue son travail devant les autres.</t>
  </si>
  <si>
    <t>On note la synthèse suivante dans le classeur :
Un système technique contient plusieurs composants qui constituent des solutions techniques. Ces composants agissent sur de l'énergie, de la matière, de l'information, et les transforment. Rassemblés au sein de l'objet, les composants réalise une fonction globale (par exemple _______, c'est la fonction d'usage) en réalisant chacun une fonction technique.</t>
  </si>
  <si>
    <t>Programmation :
- Chaque équipe simule le comportement de l'objet de son îlot à l'aide du logiciel mBlock.</t>
  </si>
  <si>
    <t>Notions d’algorithme et de programme. Notion de variable informatique. Déclenchement d'une action par un événement, séquences d'instructions, boucles, instructions conditionnelles. Systèmes embarqués. Forme et transmission du signal. Capteur, actionneur, interface.</t>
  </si>
  <si>
    <t>3 ème</t>
  </si>
  <si>
    <r>
      <rPr>
        <sz val="9"/>
        <color rgb="FF000000"/>
        <rFont val="Calibri"/>
        <family val="2"/>
      </rPr>
      <t>►</t>
    </r>
    <r>
      <rPr>
        <sz val="8.1"/>
        <color rgb="FF000000"/>
        <rFont val="Calibri"/>
        <family val="2"/>
      </rPr>
      <t xml:space="preserve"> </t>
    </r>
    <r>
      <rPr>
        <sz val="11"/>
        <color rgb="FF000000"/>
        <rFont val="Calibri"/>
        <family val="2"/>
      </rPr>
      <t>Participer à l’organisation et au déroulement de projets.</t>
    </r>
  </si>
  <si>
    <r>
      <t>►</t>
    </r>
    <r>
      <rPr>
        <sz val="9"/>
        <color rgb="FF000000"/>
        <rFont val="Calibri"/>
        <family val="2"/>
      </rPr>
      <t xml:space="preserve"> </t>
    </r>
    <r>
      <rPr>
        <sz val="11"/>
        <color rgb="FF000000"/>
        <rFont val="Calibri"/>
        <family val="2"/>
      </rPr>
      <t>Identifier un besoin et énoncer un problème technique, identifier les conditions, contraintes (normes et règlements) et ressources correspondantes.</t>
    </r>
  </si>
  <si>
    <t>Les objectifs de formation du cycle 4 en technologie s’organisent autour de trois grandes thématiques issues de trois dimensions  : le design, l’innovation, la créativité ; les objets techniques, les services et les changements induits dans la société ; la modélisation et la simulation des objets techniques. Un enseignement d’informatique est dispensé à la fois dans le cadre des mathématiques et de la technologie (considéré comme une 4e thématique)</t>
  </si>
  <si>
    <t>_________</t>
  </si>
  <si>
    <t>Demander à la classe de lister les opération de conversion que nous devons réaliser régulièrement.
L'objectif est de constituer des binômes qui réaliseront une application répondant à ces besoins.</t>
  </si>
  <si>
    <t>Netboard.me :</t>
  </si>
  <si>
    <t>s2</t>
  </si>
  <si>
    <t>Comment explorer un environnement hostile ? (CDC)</t>
  </si>
  <si>
    <t>Comment explorer un environnement hostile ? (pilotage et programmation)</t>
  </si>
  <si>
    <t>s3</t>
  </si>
  <si>
    <t>Les hommes créent des objets et des systèmes techniques pour répondre à leurs besoins.
Dans certaines conditions extrêmes l'homme doit être inventif pour trouver des solutions aux problèmes qu'il rencontre. Ainsi il doit parfois imaginer des objets qui pourront le remplacer pour réaliser des actions répétitives, des tâches précises, évoluer dans un milieu hostile...
Cela nécessite de définir précisément le besoin à satisfaire et d'identifier clairement les fonctions attendues de l'objet.
Lors de cette séquence nous allons découvrir les outils d'analyse fonctionnelle du besoin qui vont nous permettre de définir le cahier des charges d'un objet en vue de sa fabrication.</t>
  </si>
  <si>
    <t>Un robot est une machine automatisée ou contrôlée à distance qui réalise des tâches dangereuses ou pénibles pour un humain. La robotique est l'étude et la réalisation de robots.
Les robots ont beaucoup évolué depuis les années 70, avec les progrès de l'électronique et de l'informatique les robots sont de plus en plus complexes.
Lors de cette séquence vous allez découvrir le fonctionnement puis la programmation d'un petit robot explorateur.
Votre travail consistera à programmer des actions en réponse à un cahier des charges.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</si>
</sst>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C]General"/>
    <numFmt numFmtId="165" formatCode="#,##0.00&quot; &quot;[$€-40C];[Red]&quot;-&quot;#,##0.00&quot; &quot;[$€-40C]"/>
    <numFmt numFmtId="166" formatCode="0;\-0;;@"/>
    <numFmt numFmtId="167" formatCode="h:mm;@"/>
  </numFmts>
  <fonts count="120"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0"/>
      <color indexed="8"/>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rgb="FF000000"/>
      <name val="Calibri"/>
      <family val="2"/>
    </font>
    <font>
      <b/>
      <sz val="14"/>
      <color rgb="FF000000"/>
      <name val="Calibri"/>
      <family val="2"/>
    </font>
    <font>
      <b/>
      <sz val="20"/>
      <color rgb="FF000000"/>
      <name val="Calibri"/>
      <family val="2"/>
    </font>
    <font>
      <b/>
      <sz val="16"/>
      <color rgb="FF000000"/>
      <name val="Calibri"/>
      <family val="2"/>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11"/>
      <name val="Arial"/>
      <family val="2"/>
    </font>
    <font>
      <sz val="11"/>
      <name val="Arial"/>
      <family val="2"/>
    </font>
    <font>
      <b/>
      <sz val="22"/>
      <color rgb="FF000000"/>
      <name val="Arial"/>
      <family val="2"/>
    </font>
    <font>
      <sz val="10"/>
      <color rgb="FF000000"/>
      <name val="Arial"/>
      <family val="2"/>
    </font>
    <font>
      <vertAlign val="superscript"/>
      <sz val="11"/>
      <color rgb="FF000000"/>
      <name val="Calibri"/>
      <family val="2"/>
    </font>
    <font>
      <sz val="11"/>
      <color rgb="FF00000A"/>
      <name val="Calibri"/>
      <family val="2"/>
      <scheme val="minor"/>
    </font>
    <font>
      <sz val="11"/>
      <color rgb="FF000000"/>
      <name val="Calibri"/>
      <family val="2"/>
      <scheme val="minor"/>
    </font>
    <font>
      <sz val="8"/>
      <color indexed="8"/>
      <name val="Arial"/>
      <family val="2"/>
    </font>
    <font>
      <b/>
      <sz val="10"/>
      <color rgb="FF000000"/>
      <name val="Arial"/>
      <family val="2"/>
    </font>
    <font>
      <sz val="11"/>
      <color rgb="FFFF0000"/>
      <name val="Calibri"/>
      <family val="2"/>
    </font>
    <font>
      <b/>
      <sz val="11"/>
      <name val="Calibri"/>
      <family val="2"/>
    </font>
    <font>
      <sz val="11"/>
      <color rgb="FF000000"/>
      <name val="Calibri"/>
      <family val="2"/>
      <charset val="1"/>
    </font>
    <font>
      <u/>
      <sz val="11"/>
      <color rgb="FF0000FF"/>
      <name val="Calibri"/>
      <family val="2"/>
      <charset val="1"/>
    </font>
    <font>
      <sz val="10"/>
      <name val="Arial"/>
      <family val="2"/>
    </font>
    <font>
      <b/>
      <u/>
      <sz val="11"/>
      <color rgb="FF000000"/>
      <name val="Arial"/>
      <family val="2"/>
    </font>
    <font>
      <b/>
      <sz val="16"/>
      <color rgb="FFFFFFFF"/>
      <name val="Arial"/>
      <family val="2"/>
    </font>
    <font>
      <sz val="12"/>
      <color rgb="FF000000"/>
      <name val="Arial"/>
      <family val="2"/>
    </font>
    <font>
      <b/>
      <i/>
      <sz val="12"/>
      <color rgb="FF1F497D"/>
      <name val="Arial"/>
      <family val="2"/>
    </font>
    <font>
      <b/>
      <i/>
      <u/>
      <sz val="12"/>
      <color rgb="FF1F497D"/>
      <name val="Arial"/>
      <family val="2"/>
    </font>
    <font>
      <b/>
      <i/>
      <sz val="11"/>
      <color rgb="FFF2F2F2"/>
      <name val="Arial"/>
      <family val="2"/>
    </font>
    <font>
      <b/>
      <i/>
      <sz val="8"/>
      <color rgb="FF1F497D"/>
      <name val="Arial"/>
      <family val="2"/>
    </font>
    <font>
      <b/>
      <i/>
      <sz val="8"/>
      <color rgb="FFFFFFFF"/>
      <name val="Arial"/>
      <family val="2"/>
    </font>
    <font>
      <b/>
      <sz val="28"/>
      <color rgb="FF000000"/>
      <name val="Arial"/>
      <family val="2"/>
    </font>
    <font>
      <b/>
      <sz val="18"/>
      <color rgb="FF000000"/>
      <name val="Arial"/>
      <family val="2"/>
    </font>
    <font>
      <b/>
      <sz val="14"/>
      <color theme="0"/>
      <name val="Calibri"/>
      <family val="2"/>
    </font>
    <font>
      <b/>
      <u/>
      <sz val="11"/>
      <name val="Arial"/>
      <family val="2"/>
    </font>
    <font>
      <b/>
      <sz val="14"/>
      <color rgb="FF000000"/>
      <name val="Arial"/>
      <family val="2"/>
    </font>
    <font>
      <b/>
      <sz val="14"/>
      <name val="Arial"/>
      <family val="2"/>
    </font>
    <font>
      <sz val="7"/>
      <color rgb="FF000000"/>
      <name val="Arial"/>
      <family val="2"/>
    </font>
    <font>
      <u/>
      <sz val="7"/>
      <color rgb="FF0000FF"/>
      <name val="Calibri"/>
      <family val="2"/>
      <charset val="1"/>
    </font>
    <font>
      <sz val="7"/>
      <color rgb="FF000000"/>
      <name val="Calibri"/>
      <family val="2"/>
    </font>
    <font>
      <u/>
      <sz val="7"/>
      <color rgb="FF0000FF"/>
      <name val="Arial"/>
      <family val="2"/>
    </font>
    <font>
      <b/>
      <sz val="14"/>
      <color theme="1"/>
      <name val="Calibri"/>
      <family val="2"/>
      <scheme val="minor"/>
    </font>
    <font>
      <b/>
      <i/>
      <sz val="11"/>
      <color rgb="FF000000"/>
      <name val="Calibri"/>
      <family val="2"/>
    </font>
    <font>
      <sz val="11"/>
      <color rgb="FF000000"/>
      <name val="Calibri"/>
      <family val="2"/>
    </font>
    <font>
      <b/>
      <sz val="14"/>
      <color rgb="FF000000"/>
      <name val="Calibri"/>
      <family val="2"/>
    </font>
    <font>
      <sz val="28"/>
      <color rgb="FF000000"/>
      <name val="Calibri"/>
      <family val="2"/>
    </font>
    <font>
      <b/>
      <sz val="12"/>
      <color rgb="FF31849B"/>
      <name val="Calibri"/>
      <family val="2"/>
      <scheme val="minor"/>
    </font>
    <font>
      <b/>
      <sz val="11"/>
      <color rgb="FF31849B"/>
      <name val="Calibri"/>
      <family val="2"/>
      <scheme val="minor"/>
    </font>
    <font>
      <b/>
      <sz val="12"/>
      <color theme="1"/>
      <name val="Calibri"/>
      <family val="2"/>
      <scheme val="minor"/>
    </font>
    <font>
      <b/>
      <sz val="11"/>
      <color theme="1"/>
      <name val="Calibri"/>
      <family val="2"/>
      <scheme val="minor"/>
    </font>
    <font>
      <b/>
      <sz val="16"/>
      <color rgb="FF000000"/>
      <name val="Calibri"/>
      <family val="2"/>
    </font>
    <font>
      <b/>
      <sz val="10"/>
      <color theme="1"/>
      <name val="Calibri"/>
      <family val="2"/>
      <scheme val="minor"/>
    </font>
    <font>
      <b/>
      <sz val="11"/>
      <color rgb="FF000000"/>
      <name val="Calibri"/>
      <family val="2"/>
    </font>
    <font>
      <sz val="10"/>
      <color theme="1"/>
      <name val="Calibri"/>
      <family val="2"/>
      <scheme val="minor"/>
    </font>
    <font>
      <sz val="10"/>
      <color rgb="FF00000A"/>
      <name val="Calibri"/>
      <family val="2"/>
    </font>
    <font>
      <sz val="11"/>
      <color theme="1"/>
      <name val="Calibri"/>
      <family val="2"/>
      <scheme val="minor"/>
    </font>
    <font>
      <i/>
      <sz val="11"/>
      <color theme="1"/>
      <name val="Calibri"/>
      <family val="2"/>
      <scheme val="minor"/>
    </font>
    <font>
      <b/>
      <sz val="10"/>
      <color rgb="FF000000"/>
      <name val="Calibri"/>
      <family val="2"/>
    </font>
    <font>
      <sz val="8.1"/>
      <color rgb="FF000000"/>
      <name val="Calibri"/>
      <family val="2"/>
    </font>
    <font>
      <sz val="11"/>
      <name val="Calibri"/>
      <family val="2"/>
      <scheme val="minor"/>
    </font>
    <font>
      <sz val="10"/>
      <color theme="1"/>
      <name val="Calibri"/>
      <family val="2"/>
    </font>
    <font>
      <sz val="11"/>
      <color theme="0"/>
      <name val="Calibri"/>
      <family val="2"/>
    </font>
    <font>
      <sz val="10"/>
      <color rgb="FF000000"/>
      <name val="Calibri"/>
      <family val="2"/>
    </font>
    <font>
      <sz val="11"/>
      <name val="Calibri"/>
      <family val="2"/>
    </font>
    <font>
      <sz val="11"/>
      <color rgb="FF00000A"/>
      <name val="Calibri"/>
      <family val="2"/>
      <scheme val="minor"/>
    </font>
    <font>
      <b/>
      <sz val="11"/>
      <color rgb="FF000000"/>
      <name val="Calibri"/>
      <family val="2"/>
      <scheme val="minor"/>
    </font>
    <font>
      <sz val="10"/>
      <color rgb="FF00000A"/>
      <name val="Calibri"/>
      <family val="2"/>
      <scheme val="minor"/>
    </font>
    <font>
      <i/>
      <sz val="11"/>
      <color theme="1"/>
      <name val="Arial"/>
      <family val="2"/>
    </font>
    <font>
      <b/>
      <sz val="11"/>
      <color rgb="FF00000A"/>
      <name val="Calibri"/>
      <family val="2"/>
      <scheme val="minor"/>
    </font>
    <font>
      <b/>
      <i/>
      <sz val="11"/>
      <color rgb="FF000000"/>
      <name val="Arial"/>
      <family val="2"/>
    </font>
    <font>
      <sz val="11"/>
      <color rgb="FF000000"/>
      <name val="Arial"/>
      <family val="2"/>
    </font>
    <font>
      <b/>
      <sz val="11"/>
      <color rgb="FF000000"/>
      <name val="Arial"/>
      <family val="2"/>
    </font>
    <font>
      <i/>
      <sz val="11"/>
      <color rgb="FF000000"/>
      <name val="Arial"/>
      <family val="2"/>
    </font>
    <font>
      <sz val="11"/>
      <color theme="1"/>
      <name val="Arial"/>
      <family val="2"/>
    </font>
    <font>
      <sz val="10"/>
      <color theme="1"/>
      <name val="Arial"/>
      <family val="2"/>
    </font>
    <font>
      <b/>
      <sz val="11"/>
      <color theme="1"/>
      <name val="Arial"/>
      <family val="2"/>
    </font>
    <font>
      <sz val="11"/>
      <color rgb="FF000000"/>
      <name val="Calibri"/>
      <family val="2"/>
      <scheme val="minor"/>
    </font>
    <font>
      <sz val="10"/>
      <color indexed="8"/>
      <name val="Arial"/>
      <family val="2"/>
    </font>
    <font>
      <b/>
      <sz val="10"/>
      <color indexed="8"/>
      <name val="Arial"/>
      <family val="2"/>
    </font>
    <font>
      <sz val="11"/>
      <color rgb="FF000000"/>
      <name val="Calibri"/>
      <family val="2"/>
    </font>
    <font>
      <sz val="8"/>
      <color indexed="8"/>
      <name val="Arial"/>
      <family val="2"/>
    </font>
    <font>
      <sz val="11"/>
      <color rgb="FF000000"/>
      <name val="Arial"/>
      <family val="2"/>
    </font>
    <font>
      <b/>
      <sz val="10"/>
      <color rgb="FF000000"/>
      <name val="Arial"/>
      <family val="2"/>
    </font>
    <font>
      <sz val="10"/>
      <color rgb="FF000000"/>
      <name val="Arial"/>
      <family val="2"/>
    </font>
    <font>
      <sz val="10"/>
      <name val="Arial"/>
      <family val="2"/>
    </font>
    <font>
      <b/>
      <sz val="11"/>
      <color rgb="FF000000"/>
      <name val="Arial"/>
      <family val="2"/>
    </font>
    <font>
      <b/>
      <u/>
      <sz val="11"/>
      <color rgb="FF000000"/>
      <name val="Arial"/>
      <family val="2"/>
    </font>
    <font>
      <b/>
      <sz val="14"/>
      <color rgb="FF000000"/>
      <name val="Arial"/>
      <family val="2"/>
    </font>
    <font>
      <b/>
      <u/>
      <sz val="11"/>
      <name val="Arial"/>
      <family val="2"/>
    </font>
    <font>
      <b/>
      <sz val="14"/>
      <name val="Arial"/>
      <family val="2"/>
    </font>
    <font>
      <sz val="11"/>
      <name val="Arial"/>
      <family val="2"/>
    </font>
    <font>
      <sz val="7"/>
      <color rgb="FF000000"/>
      <name val="Arial"/>
      <family val="2"/>
    </font>
    <font>
      <sz val="8"/>
      <name val="Calibri"/>
      <family val="2"/>
    </font>
  </fonts>
  <fills count="29">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rgb="FF92D050"/>
        <bgColor rgb="FFDEEBF7"/>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rgb="FF1F497D"/>
        <bgColor rgb="FF003366"/>
      </patternFill>
    </fill>
    <fill>
      <patternFill patternType="solid">
        <fgColor rgb="FFDCE6F2"/>
        <bgColor rgb="FFDEEBF7"/>
      </patternFill>
    </fill>
    <fill>
      <patternFill patternType="solid">
        <fgColor rgb="FF00B0F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bgColor indexed="64"/>
      </patternFill>
    </fill>
  </fills>
  <borders count="8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2">
    <xf numFmtId="0" fontId="0" fillId="0" borderId="0"/>
    <xf numFmtId="164" fontId="7" fillId="0" borderId="0"/>
    <xf numFmtId="0" fontId="8" fillId="0" borderId="0">
      <alignment horizontal="center"/>
    </xf>
    <xf numFmtId="0" fontId="8" fillId="0" borderId="0">
      <alignment horizontal="center" textRotation="90"/>
    </xf>
    <xf numFmtId="0" fontId="9" fillId="0" borderId="0"/>
    <xf numFmtId="165" fontId="9" fillId="0" borderId="0"/>
    <xf numFmtId="0" fontId="18" fillId="0" borderId="0"/>
    <xf numFmtId="0" fontId="4" fillId="0" borderId="0"/>
    <xf numFmtId="0" fontId="47" fillId="0" borderId="0"/>
    <xf numFmtId="0" fontId="48" fillId="0" borderId="0" applyBorder="0" applyProtection="0"/>
    <xf numFmtId="0" fontId="47" fillId="0" borderId="0"/>
    <xf numFmtId="0" fontId="1" fillId="0" borderId="0"/>
  </cellStyleXfs>
  <cellXfs count="935">
    <xf numFmtId="0" fontId="0" fillId="0" borderId="0" xfId="0"/>
    <xf numFmtId="0" fontId="0" fillId="0" borderId="0" xfId="0" applyFill="1" applyBorder="1"/>
    <xf numFmtId="0" fontId="0" fillId="0" borderId="0" xfId="0" applyBorder="1"/>
    <xf numFmtId="0" fontId="0" fillId="0" borderId="0" xfId="0" applyFill="1"/>
    <xf numFmtId="0" fontId="17" fillId="0" borderId="13" xfId="0" applyFont="1" applyBorder="1" applyAlignment="1">
      <alignment horizontal="center" vertical="center"/>
    </xf>
    <xf numFmtId="0" fontId="0" fillId="0" borderId="2" xfId="0" applyBorder="1"/>
    <xf numFmtId="0" fontId="0" fillId="0" borderId="27" xfId="0" applyBorder="1"/>
    <xf numFmtId="0" fontId="0" fillId="0" borderId="10" xfId="0" applyBorder="1"/>
    <xf numFmtId="0" fontId="0" fillId="0" borderId="19" xfId="0" applyBorder="1"/>
    <xf numFmtId="0" fontId="0" fillId="0" borderId="18" xfId="0" applyBorder="1"/>
    <xf numFmtId="0" fontId="0" fillId="0" borderId="17" xfId="0" applyBorder="1"/>
    <xf numFmtId="0" fontId="0" fillId="0" borderId="16" xfId="0" applyBorder="1"/>
    <xf numFmtId="0" fontId="0" fillId="0" borderId="15" xfId="0" applyBorder="1"/>
    <xf numFmtId="0" fontId="0" fillId="15" borderId="15" xfId="0" applyFill="1" applyBorder="1" applyAlignment="1">
      <alignment horizontal="center"/>
    </xf>
    <xf numFmtId="164" fontId="13" fillId="16" borderId="0" xfId="1" applyFont="1" applyFill="1" applyBorder="1" applyAlignment="1">
      <alignment vertical="center"/>
    </xf>
    <xf numFmtId="0" fontId="0" fillId="9" borderId="0" xfId="0" applyFill="1"/>
    <xf numFmtId="0" fontId="23" fillId="14" borderId="2" xfId="0" applyFont="1" applyFill="1" applyBorder="1" applyAlignment="1">
      <alignment vertical="top" wrapText="1"/>
    </xf>
    <xf numFmtId="164" fontId="13" fillId="9" borderId="0" xfId="1" applyFont="1" applyFill="1" applyBorder="1" applyAlignment="1">
      <alignment horizontal="center" vertical="center"/>
    </xf>
    <xf numFmtId="164" fontId="12" fillId="7" borderId="0" xfId="1" applyFont="1" applyFill="1" applyBorder="1" applyAlignment="1">
      <alignment textRotation="90" wrapText="1"/>
    </xf>
    <xf numFmtId="164" fontId="12" fillId="7" borderId="29" xfId="1" applyFont="1" applyFill="1" applyBorder="1" applyAlignment="1">
      <alignment textRotation="90" wrapText="1"/>
    </xf>
    <xf numFmtId="164" fontId="25" fillId="2" borderId="56" xfId="1" applyFont="1" applyFill="1" applyBorder="1" applyAlignment="1">
      <alignment horizontal="center" vertical="center" textRotation="90"/>
    </xf>
    <xf numFmtId="164" fontId="25" fillId="2" borderId="57" xfId="1" applyFont="1" applyFill="1" applyBorder="1" applyAlignment="1">
      <alignment horizontal="center" vertical="center" textRotation="90" wrapText="1"/>
    </xf>
    <xf numFmtId="164" fontId="25" fillId="2" borderId="58" xfId="1" applyFont="1" applyFill="1" applyBorder="1" applyAlignment="1">
      <alignment horizontal="center" vertical="center" textRotation="90" wrapText="1"/>
    </xf>
    <xf numFmtId="0" fontId="0" fillId="0" borderId="53" xfId="0" applyBorder="1"/>
    <xf numFmtId="0" fontId="0" fillId="0" borderId="54" xfId="0" applyBorder="1"/>
    <xf numFmtId="0" fontId="0" fillId="9" borderId="2" xfId="0" applyFill="1" applyBorder="1" applyAlignment="1">
      <alignment horizontal="center" vertical="center" wrapText="1"/>
    </xf>
    <xf numFmtId="0" fontId="0" fillId="9" borderId="2" xfId="0" applyFill="1" applyBorder="1" applyAlignment="1">
      <alignment horizontal="center" vertical="center"/>
    </xf>
    <xf numFmtId="0" fontId="0" fillId="0" borderId="0" xfId="0"/>
    <xf numFmtId="0" fontId="0" fillId="0" borderId="35"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27" fillId="0" borderId="0" xfId="0" applyFont="1" applyBorder="1" applyAlignment="1">
      <alignment horizontal="center"/>
    </xf>
    <xf numFmtId="0" fontId="0" fillId="0" borderId="0" xfId="0" applyBorder="1" applyAlignment="1">
      <alignment horizontal="center"/>
    </xf>
    <xf numFmtId="0" fontId="28" fillId="0" borderId="11" xfId="0" applyFont="1" applyBorder="1" applyAlignment="1">
      <alignment horizontal="center"/>
    </xf>
    <xf numFmtId="0" fontId="28" fillId="0" borderId="12" xfId="0" applyFont="1" applyBorder="1" applyAlignment="1">
      <alignment horizontal="center"/>
    </xf>
    <xf numFmtId="0" fontId="28" fillId="0" borderId="0" xfId="0" applyFont="1" applyBorder="1" applyAlignment="1">
      <alignment horizontal="center"/>
    </xf>
    <xf numFmtId="0" fontId="0" fillId="0" borderId="52" xfId="0" applyBorder="1"/>
    <xf numFmtId="0" fontId="0" fillId="0" borderId="54" xfId="0" applyBorder="1" applyAlignment="1">
      <alignment horizontal="center"/>
    </xf>
    <xf numFmtId="0" fontId="0" fillId="0" borderId="72" xfId="0" applyBorder="1"/>
    <xf numFmtId="0" fontId="0" fillId="0" borderId="23" xfId="0" applyBorder="1"/>
    <xf numFmtId="0" fontId="0" fillId="0" borderId="73" xfId="0" applyBorder="1"/>
    <xf numFmtId="0" fontId="0" fillId="0" borderId="52" xfId="0" applyBorder="1" applyAlignment="1"/>
    <xf numFmtId="0" fontId="0" fillId="0" borderId="15" xfId="0" applyBorder="1" applyAlignment="1"/>
    <xf numFmtId="0" fontId="0" fillId="0" borderId="17" xfId="0" applyBorder="1" applyAlignment="1"/>
    <xf numFmtId="0" fontId="31" fillId="9" borderId="2" xfId="0" applyFont="1" applyFill="1" applyBorder="1" applyAlignment="1">
      <alignment textRotation="45" wrapText="1"/>
    </xf>
    <xf numFmtId="0" fontId="29" fillId="0" borderId="2" xfId="0" applyFont="1" applyBorder="1" applyAlignment="1">
      <alignment horizontal="center"/>
    </xf>
    <xf numFmtId="0" fontId="29" fillId="0" borderId="0" xfId="0" applyFont="1"/>
    <xf numFmtId="0" fontId="30" fillId="6" borderId="2" xfId="0" applyFont="1" applyFill="1" applyBorder="1" applyAlignment="1">
      <alignment horizontal="center" wrapText="1"/>
    </xf>
    <xf numFmtId="0" fontId="30" fillId="6" borderId="2" xfId="0" applyFont="1" applyFill="1" applyBorder="1" applyAlignment="1">
      <alignment horizontal="center"/>
    </xf>
    <xf numFmtId="0" fontId="32" fillId="9" borderId="2" xfId="0" applyFont="1" applyFill="1" applyBorder="1" applyAlignment="1">
      <alignment horizontal="center" vertical="top" wrapText="1"/>
    </xf>
    <xf numFmtId="0" fontId="32" fillId="9" borderId="2" xfId="0" applyFont="1" applyFill="1" applyBorder="1" applyAlignment="1">
      <alignment horizontal="center" vertical="center" wrapText="1"/>
    </xf>
    <xf numFmtId="0" fontId="32" fillId="9" borderId="5" xfId="0" applyFont="1" applyFill="1" applyBorder="1" applyAlignment="1">
      <alignment horizontal="center" vertical="top" wrapText="1"/>
    </xf>
    <xf numFmtId="164" fontId="29" fillId="0" borderId="2" xfId="1" applyFont="1" applyBorder="1" applyAlignment="1">
      <alignment horizontal="center" vertical="center"/>
    </xf>
    <xf numFmtId="164" fontId="34" fillId="0" borderId="2" xfId="1" applyFont="1" applyBorder="1" applyAlignment="1">
      <alignment horizontal="center" vertical="center"/>
    </xf>
    <xf numFmtId="164" fontId="35" fillId="0" borderId="2" xfId="1" applyFont="1" applyBorder="1" applyAlignment="1">
      <alignment horizontal="center" vertical="center"/>
    </xf>
    <xf numFmtId="0" fontId="29" fillId="0" borderId="0" xfId="0" applyFont="1" applyFill="1" applyBorder="1"/>
    <xf numFmtId="0" fontId="29" fillId="0" borderId="0" xfId="0" applyFont="1" applyAlignment="1">
      <alignment wrapText="1"/>
    </xf>
    <xf numFmtId="0" fontId="29" fillId="0" borderId="0" xfId="0" applyFont="1" applyAlignment="1">
      <alignment horizontal="center"/>
    </xf>
    <xf numFmtId="164" fontId="29" fillId="18" borderId="5" xfId="0" applyNumberFormat="1" applyFont="1" applyFill="1" applyBorder="1" applyAlignment="1">
      <alignment horizontal="center"/>
    </xf>
    <xf numFmtId="164" fontId="29" fillId="18" borderId="2" xfId="1" applyFont="1" applyFill="1" applyBorder="1" applyAlignment="1">
      <alignment horizontal="center" vertical="center"/>
    </xf>
    <xf numFmtId="0" fontId="30" fillId="11" borderId="2" xfId="0" applyFont="1" applyFill="1" applyBorder="1" applyAlignment="1">
      <alignment horizontal="center" vertical="center" textRotation="90"/>
    </xf>
    <xf numFmtId="0" fontId="30" fillId="19" borderId="2" xfId="0" applyFont="1" applyFill="1" applyBorder="1" applyAlignment="1">
      <alignment horizontal="center" vertical="center" textRotation="90"/>
    </xf>
    <xf numFmtId="164" fontId="29" fillId="19" borderId="5" xfId="1" applyFont="1" applyFill="1" applyBorder="1" applyAlignment="1">
      <alignment horizontal="center"/>
    </xf>
    <xf numFmtId="164" fontId="29" fillId="19" borderId="2" xfId="0" applyNumberFormat="1" applyFont="1" applyFill="1" applyBorder="1" applyAlignment="1">
      <alignment horizontal="center"/>
    </xf>
    <xf numFmtId="0" fontId="38" fillId="0" borderId="2" xfId="0" applyFont="1" applyFill="1" applyBorder="1" applyAlignment="1">
      <alignment horizontal="center" vertical="center" wrapText="1"/>
    </xf>
    <xf numFmtId="0" fontId="0" fillId="18" borderId="45" xfId="0" applyFill="1" applyBorder="1"/>
    <xf numFmtId="0" fontId="0" fillId="18" borderId="39" xfId="0" applyFill="1" applyBorder="1"/>
    <xf numFmtId="0" fontId="15" fillId="15" borderId="41" xfId="0" applyFont="1" applyFill="1" applyBorder="1"/>
    <xf numFmtId="164" fontId="39" fillId="3" borderId="1" xfId="1" applyFont="1" applyFill="1" applyBorder="1" applyAlignment="1">
      <alignment horizontal="left" textRotation="90" wrapText="1"/>
    </xf>
    <xf numFmtId="0" fontId="24" fillId="0" borderId="0" xfId="0" applyFont="1"/>
    <xf numFmtId="0" fontId="15" fillId="20" borderId="41" xfId="0" applyFont="1" applyFill="1" applyBorder="1"/>
    <xf numFmtId="0" fontId="0" fillId="0" borderId="0" xfId="0"/>
    <xf numFmtId="0" fontId="0" fillId="0" borderId="12" xfId="0" applyBorder="1"/>
    <xf numFmtId="0" fontId="21" fillId="14" borderId="46" xfId="0" applyFont="1" applyFill="1" applyBorder="1" applyAlignment="1">
      <alignment horizontal="center" vertical="top" wrapText="1"/>
    </xf>
    <xf numFmtId="0" fontId="21" fillId="14" borderId="44" xfId="0" applyFont="1" applyFill="1" applyBorder="1" applyAlignment="1">
      <alignment horizontal="center" vertical="top" wrapText="1"/>
    </xf>
    <xf numFmtId="0" fontId="21" fillId="14" borderId="43" xfId="0" applyFont="1" applyFill="1" applyBorder="1" applyAlignment="1">
      <alignment horizontal="center" vertical="top" wrapText="1"/>
    </xf>
    <xf numFmtId="0" fontId="41" fillId="0" borderId="2" xfId="0" applyFont="1" applyBorder="1" applyAlignment="1">
      <alignment vertical="top" wrapText="1"/>
    </xf>
    <xf numFmtId="0" fontId="33" fillId="9" borderId="2" xfId="0" applyFont="1" applyFill="1" applyBorder="1" applyAlignment="1">
      <alignment horizontal="left" vertical="center" textRotation="45"/>
    </xf>
    <xf numFmtId="0" fontId="33" fillId="9" borderId="2" xfId="0" applyFont="1" applyFill="1" applyBorder="1" applyAlignment="1">
      <alignment horizontal="left" vertical="center" textRotation="45" wrapText="1"/>
    </xf>
    <xf numFmtId="0" fontId="32" fillId="9" borderId="2" xfId="0" applyFont="1" applyFill="1" applyBorder="1" applyAlignment="1">
      <alignment horizontal="center" textRotation="45" wrapText="1"/>
    </xf>
    <xf numFmtId="0" fontId="32" fillId="9" borderId="2" xfId="0" applyFont="1" applyFill="1" applyBorder="1" applyAlignment="1">
      <alignment horizontal="left" textRotation="45" wrapText="1"/>
    </xf>
    <xf numFmtId="0" fontId="31" fillId="9" borderId="2" xfId="0" applyFont="1" applyFill="1" applyBorder="1" applyAlignment="1">
      <alignment horizontal="left" textRotation="45" wrapText="1"/>
    </xf>
    <xf numFmtId="0" fontId="31" fillId="0" borderId="2" xfId="0" applyFont="1" applyBorder="1" applyAlignment="1">
      <alignment horizontal="left" textRotation="45" wrapText="1"/>
    </xf>
    <xf numFmtId="0" fontId="29" fillId="0" borderId="2" xfId="0" applyFont="1" applyBorder="1" applyAlignment="1">
      <alignment horizontal="left"/>
    </xf>
    <xf numFmtId="0" fontId="29" fillId="9" borderId="2" xfId="0" applyFont="1" applyFill="1" applyBorder="1" applyAlignment="1">
      <alignment horizontal="left" textRotation="45" wrapText="1"/>
    </xf>
    <xf numFmtId="0" fontId="29" fillId="9" borderId="2" xfId="0" applyFont="1" applyFill="1" applyBorder="1" applyAlignment="1">
      <alignment horizontal="left" textRotation="45"/>
    </xf>
    <xf numFmtId="0" fontId="31" fillId="9" borderId="2" xfId="0" applyFont="1" applyFill="1" applyBorder="1" applyAlignment="1">
      <alignment horizontal="center" textRotation="45" wrapText="1"/>
    </xf>
    <xf numFmtId="0" fontId="15" fillId="0" borderId="0" xfId="0" applyFont="1"/>
    <xf numFmtId="0" fontId="42" fillId="0" borderId="0" xfId="0" applyFont="1"/>
    <xf numFmtId="0" fontId="21" fillId="14" borderId="44" xfId="0" applyFont="1" applyFill="1" applyBorder="1" applyAlignment="1">
      <alignment horizontal="right" vertical="top" wrapText="1"/>
    </xf>
    <xf numFmtId="0" fontId="21" fillId="14" borderId="44" xfId="0" applyFont="1" applyFill="1" applyBorder="1" applyAlignment="1">
      <alignment vertical="top" wrapText="1"/>
    </xf>
    <xf numFmtId="0" fontId="6" fillId="14" borderId="12" xfId="0" applyFont="1" applyFill="1" applyBorder="1" applyAlignment="1">
      <alignment horizontal="center" vertical="top" wrapText="1"/>
    </xf>
    <xf numFmtId="0" fontId="41" fillId="14" borderId="12" xfId="0" applyFont="1" applyFill="1" applyBorder="1" applyAlignment="1">
      <alignment horizontal="left" vertical="top" wrapText="1" indent="1"/>
    </xf>
    <xf numFmtId="0" fontId="6" fillId="14" borderId="44" xfId="0" applyFont="1" applyFill="1" applyBorder="1" applyAlignment="1">
      <alignment horizontal="center" vertical="top" wrapText="1"/>
    </xf>
    <xf numFmtId="0" fontId="41" fillId="14" borderId="44" xfId="0" applyFont="1" applyFill="1" applyBorder="1" applyAlignment="1">
      <alignment horizontal="left" vertical="top" wrapText="1" indent="1"/>
    </xf>
    <xf numFmtId="0" fontId="6" fillId="14" borderId="10" xfId="0" applyFont="1" applyFill="1" applyBorder="1" applyAlignment="1">
      <alignment horizontal="center" vertical="top" wrapText="1"/>
    </xf>
    <xf numFmtId="0" fontId="6" fillId="14" borderId="10" xfId="0" applyFont="1" applyFill="1" applyBorder="1" applyAlignment="1">
      <alignment horizontal="left" vertical="top" wrapText="1" indent="1"/>
    </xf>
    <xf numFmtId="0" fontId="6" fillId="14" borderId="12" xfId="0" applyFont="1" applyFill="1" applyBorder="1" applyAlignment="1">
      <alignment horizontal="left" vertical="top" wrapText="1" indent="1"/>
    </xf>
    <xf numFmtId="0" fontId="6" fillId="14" borderId="44" xfId="0" applyFont="1" applyFill="1" applyBorder="1" applyAlignment="1">
      <alignment horizontal="left" vertical="top" wrapText="1" indent="1"/>
    </xf>
    <xf numFmtId="0" fontId="21" fillId="14" borderId="46" xfId="0" applyFont="1" applyFill="1" applyBorder="1" applyAlignment="1">
      <alignment horizontal="center" vertical="center" wrapText="1"/>
    </xf>
    <xf numFmtId="0" fontId="6" fillId="14" borderId="44" xfId="0" applyFont="1" applyFill="1" applyBorder="1" applyAlignment="1">
      <alignment vertical="center" wrapText="1"/>
    </xf>
    <xf numFmtId="0" fontId="6" fillId="14" borderId="12" xfId="0" applyFont="1" applyFill="1" applyBorder="1" applyAlignment="1">
      <alignment horizontal="center" vertical="center" wrapText="1"/>
    </xf>
    <xf numFmtId="0" fontId="6" fillId="14" borderId="43" xfId="0" applyFont="1" applyFill="1" applyBorder="1" applyAlignment="1">
      <alignment horizontal="center" vertical="center" wrapText="1"/>
    </xf>
    <xf numFmtId="0" fontId="6" fillId="14" borderId="10" xfId="0" applyFont="1" applyFill="1" applyBorder="1" applyAlignment="1">
      <alignment horizontal="center" vertical="center" wrapText="1"/>
    </xf>
    <xf numFmtId="0" fontId="6" fillId="14" borderId="44" xfId="0" applyFont="1" applyFill="1" applyBorder="1" applyAlignment="1">
      <alignment vertical="top" wrapText="1"/>
    </xf>
    <xf numFmtId="0" fontId="6" fillId="14" borderId="43" xfId="0" applyFont="1" applyFill="1" applyBorder="1" applyAlignment="1">
      <alignment vertical="top" wrapText="1"/>
    </xf>
    <xf numFmtId="0" fontId="41" fillId="14" borderId="10" xfId="0" applyFont="1" applyFill="1" applyBorder="1" applyAlignment="1">
      <alignment horizontal="left" vertical="top" wrapText="1" indent="1"/>
    </xf>
    <xf numFmtId="0" fontId="0" fillId="0" borderId="2" xfId="0" applyBorder="1" applyAlignment="1">
      <alignment horizontal="center" vertical="center"/>
    </xf>
    <xf numFmtId="0" fontId="0" fillId="8" borderId="2" xfId="0" applyFill="1" applyBorder="1" applyAlignment="1">
      <alignment horizontal="center" vertical="center"/>
    </xf>
    <xf numFmtId="0" fontId="0" fillId="0" borderId="0" xfId="0"/>
    <xf numFmtId="0" fontId="30" fillId="6" borderId="13" xfId="0" applyFont="1" applyFill="1" applyBorder="1" applyAlignment="1">
      <alignment horizontal="center"/>
    </xf>
    <xf numFmtId="0" fontId="0" fillId="17" borderId="15" xfId="0" applyFill="1" applyBorder="1"/>
    <xf numFmtId="0" fontId="0" fillId="17" borderId="2" xfId="0" applyFill="1" applyBorder="1"/>
    <xf numFmtId="0" fontId="0" fillId="17" borderId="16" xfId="0" applyFill="1" applyBorder="1"/>
    <xf numFmtId="0" fontId="17" fillId="17" borderId="13" xfId="0" applyFont="1" applyFill="1" applyBorder="1" applyAlignment="1">
      <alignment horizontal="center" vertical="center"/>
    </xf>
    <xf numFmtId="166" fontId="0" fillId="17"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31" fillId="0" borderId="2" xfId="0" applyFont="1" applyFill="1" applyBorder="1" applyAlignment="1">
      <alignment horizontal="left" textRotation="45" wrapText="1"/>
    </xf>
    <xf numFmtId="0" fontId="32" fillId="0" borderId="2" xfId="0" applyFont="1" applyFill="1" applyBorder="1" applyAlignment="1">
      <alignment horizontal="left" textRotation="45" wrapText="1"/>
    </xf>
    <xf numFmtId="0" fontId="32" fillId="0" borderId="5" xfId="0" applyFont="1" applyFill="1" applyBorder="1" applyAlignment="1">
      <alignment horizontal="center" vertical="top" wrapText="1"/>
    </xf>
    <xf numFmtId="0" fontId="29" fillId="0" borderId="0" xfId="0" applyFont="1" applyFill="1" applyAlignment="1">
      <alignment horizontal="center"/>
    </xf>
    <xf numFmtId="0" fontId="0" fillId="0" borderId="0" xfId="0"/>
    <xf numFmtId="164" fontId="30" fillId="0" borderId="2" xfId="0" applyNumberFormat="1" applyFont="1" applyFill="1" applyBorder="1" applyAlignment="1">
      <alignment horizontal="center" wrapText="1"/>
    </xf>
    <xf numFmtId="0" fontId="29" fillId="18" borderId="13" xfId="0" applyFont="1" applyFill="1" applyBorder="1" applyAlignment="1">
      <alignment wrapText="1"/>
    </xf>
    <xf numFmtId="0" fontId="0" fillId="0" borderId="0" xfId="0"/>
    <xf numFmtId="0" fontId="20" fillId="12" borderId="7" xfId="0" applyFont="1" applyFill="1" applyBorder="1" applyAlignment="1">
      <alignment horizontal="left"/>
    </xf>
    <xf numFmtId="0" fontId="0" fillId="12" borderId="35" xfId="0" applyFill="1" applyBorder="1"/>
    <xf numFmtId="0" fontId="0" fillId="12" borderId="8" xfId="0" applyFill="1" applyBorder="1"/>
    <xf numFmtId="0" fontId="19" fillId="12" borderId="35" xfId="0" applyFont="1" applyFill="1" applyBorder="1" applyAlignment="1">
      <alignment vertical="center" wrapText="1"/>
    </xf>
    <xf numFmtId="0" fontId="19" fillId="12" borderId="8" xfId="0" applyFont="1" applyFill="1" applyBorder="1" applyAlignment="1">
      <alignment vertical="center" wrapText="1"/>
    </xf>
    <xf numFmtId="0" fontId="19" fillId="17" borderId="9" xfId="0" applyFont="1" applyFill="1" applyBorder="1" applyAlignment="1">
      <alignment vertical="center"/>
    </xf>
    <xf numFmtId="0" fontId="19" fillId="17" borderId="27" xfId="0" applyFont="1" applyFill="1" applyBorder="1" applyAlignment="1">
      <alignment vertical="center" wrapText="1"/>
    </xf>
    <xf numFmtId="0" fontId="19" fillId="17" borderId="10" xfId="0" applyFont="1" applyFill="1" applyBorder="1" applyAlignment="1">
      <alignment vertical="center" wrapText="1"/>
    </xf>
    <xf numFmtId="0" fontId="20" fillId="12" borderId="35" xfId="0" applyFont="1" applyFill="1" applyBorder="1" applyAlignment="1">
      <alignment vertical="center"/>
    </xf>
    <xf numFmtId="0" fontId="19" fillId="12" borderId="0" xfId="0" applyFont="1" applyFill="1" applyBorder="1" applyAlignment="1">
      <alignment vertical="center" wrapText="1"/>
    </xf>
    <xf numFmtId="166" fontId="43" fillId="12" borderId="0" xfId="0" applyNumberFormat="1" applyFont="1" applyFill="1" applyBorder="1" applyAlignment="1">
      <alignment vertical="center"/>
    </xf>
    <xf numFmtId="0" fontId="20" fillId="12" borderId="11" xfId="0" applyFont="1" applyFill="1" applyBorder="1" applyAlignment="1">
      <alignment horizontal="left"/>
    </xf>
    <xf numFmtId="0" fontId="20" fillId="12" borderId="0" xfId="0" applyFont="1" applyFill="1" applyBorder="1" applyAlignment="1">
      <alignment vertical="center" wrapText="1"/>
    </xf>
    <xf numFmtId="0" fontId="20" fillId="12" borderId="50" xfId="0" applyFont="1" applyFill="1" applyBorder="1" applyAlignment="1">
      <alignment vertical="center"/>
    </xf>
    <xf numFmtId="0" fontId="19" fillId="12" borderId="12" xfId="0" applyFont="1" applyFill="1" applyBorder="1" applyAlignment="1">
      <alignment vertical="center" wrapText="1"/>
    </xf>
    <xf numFmtId="0" fontId="43" fillId="12" borderId="11" xfId="0" applyFont="1" applyFill="1" applyBorder="1" applyAlignment="1">
      <alignment vertical="center" wrapText="1"/>
    </xf>
    <xf numFmtId="166" fontId="43" fillId="12" borderId="28" xfId="0" applyNumberFormat="1" applyFont="1" applyFill="1" applyBorder="1" applyAlignment="1">
      <alignment vertical="center"/>
    </xf>
    <xf numFmtId="166" fontId="43" fillId="17" borderId="29" xfId="0" applyNumberFormat="1" applyFont="1" applyFill="1" applyBorder="1" applyAlignment="1">
      <alignment vertical="center"/>
    </xf>
    <xf numFmtId="166" fontId="19" fillId="17" borderId="29" xfId="0" applyNumberFormat="1" applyFont="1" applyFill="1" applyBorder="1" applyAlignment="1">
      <alignment vertical="center" wrapText="1"/>
    </xf>
    <xf numFmtId="0" fontId="43" fillId="12" borderId="28" xfId="0" applyFont="1" applyFill="1" applyBorder="1" applyAlignment="1">
      <alignment vertical="center" wrapText="1"/>
    </xf>
    <xf numFmtId="0" fontId="20" fillId="12" borderId="11" xfId="0" applyFont="1" applyFill="1" applyBorder="1" applyAlignment="1">
      <alignment horizontal="left" vertical="center"/>
    </xf>
    <xf numFmtId="0" fontId="0" fillId="12" borderId="29" xfId="0" applyFill="1" applyBorder="1" applyAlignment="1">
      <alignment vertical="center"/>
    </xf>
    <xf numFmtId="0" fontId="20" fillId="12" borderId="28" xfId="0" applyFont="1" applyFill="1" applyBorder="1" applyAlignment="1">
      <alignment horizontal="left" vertical="center"/>
    </xf>
    <xf numFmtId="0" fontId="0" fillId="17" borderId="29" xfId="0" applyFill="1" applyBorder="1" applyAlignment="1">
      <alignment vertical="center"/>
    </xf>
    <xf numFmtId="164" fontId="43" fillId="17" borderId="29" xfId="1" applyFont="1" applyFill="1" applyBorder="1" applyAlignment="1">
      <alignment horizontal="left" vertical="center" wrapText="1"/>
    </xf>
    <xf numFmtId="0" fontId="0" fillId="0" borderId="25" xfId="0" applyBorder="1"/>
    <xf numFmtId="0" fontId="0" fillId="0" borderId="76" xfId="0" applyBorder="1"/>
    <xf numFmtId="0" fontId="44" fillId="0" borderId="2" xfId="0" applyFont="1" applyFill="1" applyBorder="1" applyAlignment="1">
      <alignment horizontal="center" vertical="center" textRotation="90" wrapText="1"/>
    </xf>
    <xf numFmtId="0" fontId="12" fillId="11" borderId="2" xfId="0" applyFont="1" applyFill="1" applyBorder="1" applyAlignment="1">
      <alignment horizontal="center" vertical="center"/>
    </xf>
    <xf numFmtId="0" fontId="12" fillId="0" borderId="2" xfId="0" applyFont="1" applyBorder="1" applyAlignment="1">
      <alignment horizontal="center" vertical="center"/>
    </xf>
    <xf numFmtId="0" fontId="12" fillId="8" borderId="2" xfId="0" applyFont="1" applyFill="1" applyBorder="1" applyAlignment="1">
      <alignment horizontal="center" vertical="center"/>
    </xf>
    <xf numFmtId="0" fontId="12" fillId="12" borderId="2" xfId="0" applyFont="1" applyFill="1" applyBorder="1" applyAlignment="1">
      <alignment horizontal="center" vertical="center"/>
    </xf>
    <xf numFmtId="0" fontId="12" fillId="0" borderId="15" xfId="0" applyFont="1" applyBorder="1" applyAlignment="1">
      <alignment vertical="center"/>
    </xf>
    <xf numFmtId="0" fontId="12" fillId="0" borderId="2" xfId="0" applyFont="1" applyBorder="1" applyAlignment="1">
      <alignment vertical="center"/>
    </xf>
    <xf numFmtId="0" fontId="12" fillId="0" borderId="16" xfId="0" applyFont="1" applyBorder="1" applyAlignment="1">
      <alignment vertical="center"/>
    </xf>
    <xf numFmtId="0" fontId="12" fillId="15" borderId="15" xfId="0" applyFont="1" applyFill="1" applyBorder="1" applyAlignment="1">
      <alignment horizontal="center" vertical="center"/>
    </xf>
    <xf numFmtId="0" fontId="22" fillId="8" borderId="16" xfId="0" applyFont="1" applyFill="1" applyBorder="1" applyAlignment="1">
      <alignment horizontal="center" vertical="center"/>
    </xf>
    <xf numFmtId="0" fontId="12" fillId="0" borderId="17" xfId="0" applyFont="1" applyBorder="1" applyAlignment="1">
      <alignment vertical="center"/>
    </xf>
    <xf numFmtId="0" fontId="12" fillId="12" borderId="18" xfId="0" applyFont="1" applyFill="1" applyBorder="1" applyAlignment="1">
      <alignment horizontal="center" vertical="center" wrapText="1"/>
    </xf>
    <xf numFmtId="0" fontId="12" fillId="0" borderId="18" xfId="0" applyFont="1" applyBorder="1" applyAlignment="1">
      <alignment vertical="center"/>
    </xf>
    <xf numFmtId="0" fontId="12" fillId="0" borderId="19" xfId="0" applyFont="1" applyBorder="1" applyAlignment="1">
      <alignment vertical="center"/>
    </xf>
    <xf numFmtId="0" fontId="12" fillId="15" borderId="15" xfId="0" applyFont="1" applyFill="1" applyBorder="1" applyAlignment="1">
      <alignment horizontal="center" vertical="center" wrapText="1"/>
    </xf>
    <xf numFmtId="164" fontId="13" fillId="15" borderId="60" xfId="1" applyFont="1" applyFill="1" applyBorder="1" applyAlignment="1" applyProtection="1">
      <alignment vertical="center"/>
      <protection locked="0"/>
    </xf>
    <xf numFmtId="164" fontId="13" fillId="15" borderId="61" xfId="1" applyFont="1" applyFill="1" applyBorder="1" applyAlignment="1" applyProtection="1">
      <alignment vertical="center"/>
      <protection locked="0"/>
    </xf>
    <xf numFmtId="164" fontId="13" fillId="15" borderId="62" xfId="1" applyFont="1" applyFill="1" applyBorder="1" applyAlignment="1" applyProtection="1">
      <alignment vertical="center"/>
      <protection locked="0"/>
    </xf>
    <xf numFmtId="164" fontId="10" fillId="0" borderId="78" xfId="1" applyFont="1" applyFill="1" applyBorder="1" applyAlignment="1">
      <alignment horizontal="center" vertical="center"/>
    </xf>
    <xf numFmtId="0" fontId="5" fillId="0" borderId="2" xfId="0" applyFont="1" applyBorder="1" applyAlignment="1">
      <alignment horizontal="justify" vertical="center" wrapText="1"/>
    </xf>
    <xf numFmtId="0" fontId="41" fillId="0" borderId="2" xfId="0" applyFont="1" applyBorder="1" applyAlignment="1">
      <alignment vertical="center" wrapText="1"/>
    </xf>
    <xf numFmtId="0" fontId="45" fillId="0" borderId="0" xfId="0" applyFont="1"/>
    <xf numFmtId="0" fontId="0" fillId="0" borderId="56" xfId="0" applyBorder="1"/>
    <xf numFmtId="0" fontId="0" fillId="0" borderId="75" xfId="0" applyBorder="1"/>
    <xf numFmtId="0" fontId="16" fillId="0" borderId="0" xfId="0" applyFont="1"/>
    <xf numFmtId="0" fontId="16" fillId="0" borderId="0" xfId="0" applyFont="1" applyFill="1" applyBorder="1"/>
    <xf numFmtId="0" fontId="3" fillId="14" borderId="12" xfId="0" applyFont="1" applyFill="1" applyBorder="1" applyAlignment="1">
      <alignment horizontal="left" vertical="top" wrapText="1" indent="1"/>
    </xf>
    <xf numFmtId="0" fontId="3" fillId="14" borderId="10" xfId="0" applyFont="1" applyFill="1" applyBorder="1" applyAlignment="1">
      <alignment horizontal="left" vertical="top" wrapText="1" indent="1"/>
    </xf>
    <xf numFmtId="0" fontId="3" fillId="0" borderId="2" xfId="0" applyFont="1" applyBorder="1" applyAlignment="1">
      <alignment horizontal="left" vertical="center" wrapText="1"/>
    </xf>
    <xf numFmtId="0" fontId="15" fillId="0" borderId="0" xfId="0" applyFont="1" applyFill="1" applyBorder="1"/>
    <xf numFmtId="0" fontId="24" fillId="0" borderId="0" xfId="0" applyFont="1" applyFill="1"/>
    <xf numFmtId="0" fontId="0" fillId="0" borderId="0" xfId="0" applyFont="1" applyFill="1"/>
    <xf numFmtId="0" fontId="24" fillId="0" borderId="0" xfId="0" applyFont="1" applyFill="1" applyBorder="1"/>
    <xf numFmtId="0" fontId="46" fillId="0" borderId="5" xfId="0" applyFont="1" applyFill="1" applyBorder="1" applyAlignment="1">
      <alignment horizontal="left"/>
    </xf>
    <xf numFmtId="0" fontId="0" fillId="0" borderId="13" xfId="0" applyBorder="1"/>
    <xf numFmtId="0" fontId="44" fillId="0" borderId="30" xfId="8" applyFont="1" applyFill="1" applyBorder="1" applyAlignment="1">
      <alignment vertical="center"/>
    </xf>
    <xf numFmtId="0" fontId="44" fillId="0" borderId="36" xfId="8" applyFont="1" applyFill="1" applyBorder="1" applyAlignment="1">
      <alignment vertical="center"/>
    </xf>
    <xf numFmtId="0" fontId="44" fillId="0" borderId="68" xfId="8" applyFont="1" applyFill="1" applyBorder="1" applyAlignment="1">
      <alignment vertical="center"/>
    </xf>
    <xf numFmtId="0" fontId="39" fillId="0" borderId="75" xfId="0" applyFont="1" applyBorder="1" applyAlignment="1" applyProtection="1">
      <alignment horizontal="left" vertical="center"/>
      <protection locked="0"/>
    </xf>
    <xf numFmtId="0" fontId="39" fillId="0" borderId="15"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29" fillId="0" borderId="0" xfId="8" applyFont="1" applyProtection="1">
      <protection locked="0"/>
    </xf>
    <xf numFmtId="0" fontId="52" fillId="0" borderId="0" xfId="8" applyFont="1" applyAlignment="1" applyProtection="1">
      <alignment vertical="center"/>
      <protection locked="0"/>
    </xf>
    <xf numFmtId="0" fontId="29" fillId="0" borderId="0" xfId="0" applyFont="1" applyProtection="1">
      <protection locked="0"/>
    </xf>
    <xf numFmtId="0" fontId="52" fillId="0" borderId="0" xfId="8" applyFont="1" applyProtection="1">
      <protection locked="0"/>
    </xf>
    <xf numFmtId="0" fontId="56" fillId="24" borderId="2" xfId="8" applyFont="1" applyFill="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35" fillId="0" borderId="0" xfId="8" applyFont="1" applyBorder="1" applyAlignment="1" applyProtection="1">
      <alignment horizontal="center" vertical="center"/>
      <protection locked="0"/>
    </xf>
    <xf numFmtId="167" fontId="35" fillId="0" borderId="0" xfId="8" applyNumberFormat="1" applyFont="1" applyBorder="1" applyAlignment="1" applyProtection="1">
      <alignment horizontal="center" vertical="center"/>
      <protection locked="0"/>
    </xf>
    <xf numFmtId="0" fontId="0" fillId="0" borderId="0" xfId="0" applyProtection="1">
      <protection locked="0"/>
    </xf>
    <xf numFmtId="0" fontId="23" fillId="14" borderId="2" xfId="0" applyFont="1" applyFill="1" applyBorder="1" applyAlignment="1" applyProtection="1">
      <alignment vertical="top" wrapText="1"/>
      <protection locked="0"/>
    </xf>
    <xf numFmtId="164" fontId="0" fillId="0" borderId="0" xfId="1" applyFont="1" applyAlignment="1" applyProtection="1">
      <alignment horizontal="center"/>
      <protection locked="0"/>
    </xf>
    <xf numFmtId="164" fontId="0" fillId="0" borderId="4" xfId="1" applyFont="1" applyBorder="1" applyAlignment="1" applyProtection="1">
      <alignment horizontal="center"/>
      <protection locked="0"/>
    </xf>
    <xf numFmtId="164" fontId="0" fillId="0" borderId="22" xfId="1" applyFont="1" applyBorder="1" applyAlignment="1" applyProtection="1">
      <alignment horizontal="center"/>
      <protection locked="0"/>
    </xf>
    <xf numFmtId="0" fontId="29" fillId="0" borderId="2" xfId="0" applyFont="1" applyBorder="1" applyAlignment="1" applyProtection="1">
      <alignment horizontal="center" vertical="center"/>
      <protection locked="0"/>
    </xf>
    <xf numFmtId="164" fontId="29" fillId="5" borderId="26" xfId="1" applyFont="1" applyFill="1" applyBorder="1" applyAlignment="1" applyProtection="1">
      <alignment horizontal="left" wrapText="1"/>
      <protection locked="0"/>
    </xf>
    <xf numFmtId="0" fontId="29" fillId="0" borderId="0" xfId="0" applyFont="1" applyAlignment="1" applyProtection="1">
      <alignment wrapText="1"/>
      <protection locked="0"/>
    </xf>
    <xf numFmtId="0" fontId="29" fillId="0" borderId="0" xfId="0" applyFont="1" applyAlignment="1" applyProtection="1">
      <alignment horizontal="center"/>
      <protection locked="0"/>
    </xf>
    <xf numFmtId="0" fontId="29" fillId="0" borderId="0" xfId="0" applyFont="1" applyAlignment="1" applyProtection="1">
      <alignment vertical="center" wrapText="1"/>
      <protection locked="0"/>
    </xf>
    <xf numFmtId="0" fontId="0" fillId="0" borderId="2" xfId="0" applyFont="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29" fillId="0" borderId="2" xfId="0" applyFont="1" applyFill="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0" fontId="0" fillId="0" borderId="2" xfId="0" applyBorder="1" applyProtection="1">
      <protection locked="0"/>
    </xf>
    <xf numFmtId="164" fontId="0" fillId="0" borderId="2" xfId="1" applyFont="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29" fillId="0" borderId="2" xfId="1" applyFont="1" applyFill="1" applyBorder="1" applyAlignment="1" applyProtection="1">
      <alignment horizontal="center" vertical="center"/>
      <protection locked="0"/>
    </xf>
    <xf numFmtId="164" fontId="29" fillId="0" borderId="2" xfId="1" applyFont="1" applyBorder="1" applyAlignment="1" applyProtection="1">
      <alignment horizontal="center" vertical="center"/>
      <protection locked="0"/>
    </xf>
    <xf numFmtId="164" fontId="29" fillId="0" borderId="5" xfId="1" applyFont="1" applyBorder="1" applyAlignment="1" applyProtection="1">
      <alignment horizontal="center" vertical="center"/>
      <protection locked="0"/>
    </xf>
    <xf numFmtId="0" fontId="29" fillId="0" borderId="0" xfId="0" applyFont="1" applyFill="1" applyAlignment="1" applyProtection="1">
      <alignment horizontal="center"/>
      <protection locked="0"/>
    </xf>
    <xf numFmtId="0" fontId="0" fillId="0" borderId="77" xfId="0" applyNumberFormat="1" applyBorder="1" applyAlignment="1" applyProtection="1">
      <alignment horizontal="center"/>
      <protection locked="0"/>
    </xf>
    <xf numFmtId="164" fontId="30" fillId="0" borderId="2" xfId="1" applyFont="1" applyFill="1" applyBorder="1" applyAlignment="1" applyProtection="1">
      <alignment horizontal="center" vertical="center"/>
      <protection locked="0"/>
    </xf>
    <xf numFmtId="0" fontId="29" fillId="0" borderId="2" xfId="0" applyFont="1" applyFill="1" applyBorder="1" applyProtection="1">
      <protection locked="0"/>
    </xf>
    <xf numFmtId="0" fontId="30" fillId="0" borderId="2" xfId="0" applyFont="1" applyFill="1" applyBorder="1" applyAlignment="1" applyProtection="1">
      <alignment horizontal="center" vertical="center"/>
      <protection locked="0"/>
    </xf>
    <xf numFmtId="0" fontId="2" fillId="14" borderId="12" xfId="0" applyFont="1" applyFill="1" applyBorder="1" applyAlignment="1">
      <alignment horizontal="left" vertical="top" wrapText="1" indent="1"/>
    </xf>
    <xf numFmtId="0" fontId="2" fillId="14" borderId="44" xfId="0" applyFont="1" applyFill="1" applyBorder="1" applyAlignment="1">
      <alignment horizontal="left" vertical="top" wrapText="1" indent="1"/>
    </xf>
    <xf numFmtId="166" fontId="0" fillId="12" borderId="13" xfId="0" applyNumberFormat="1" applyFill="1" applyBorder="1" applyAlignment="1">
      <alignment horizontal="center" vertical="center"/>
    </xf>
    <xf numFmtId="166" fontId="0" fillId="26" borderId="13" xfId="0" applyNumberFormat="1" applyFill="1" applyBorder="1" applyAlignment="1">
      <alignment horizontal="center" vertical="center"/>
    </xf>
    <xf numFmtId="166" fontId="0" fillId="26" borderId="13" xfId="0" applyNumberFormat="1" applyFill="1" applyBorder="1" applyAlignment="1">
      <alignment horizontal="center"/>
    </xf>
    <xf numFmtId="0" fontId="37" fillId="9" borderId="0" xfId="8" applyFont="1" applyFill="1" applyBorder="1" applyAlignment="1">
      <alignment vertical="top"/>
    </xf>
    <xf numFmtId="0" fontId="29" fillId="9" borderId="0" xfId="8" applyFont="1" applyFill="1" applyBorder="1" applyAlignment="1">
      <alignment vertical="top"/>
    </xf>
    <xf numFmtId="0" fontId="29" fillId="9" borderId="0" xfId="0" applyFont="1" applyFill="1" applyBorder="1" applyProtection="1">
      <protection locked="0"/>
    </xf>
    <xf numFmtId="0" fontId="29" fillId="9" borderId="0" xfId="8" applyFont="1" applyFill="1" applyBorder="1" applyAlignment="1" applyProtection="1">
      <alignment horizontal="center" vertical="center"/>
      <protection locked="0"/>
    </xf>
    <xf numFmtId="0" fontId="29" fillId="9" borderId="0" xfId="8" applyFont="1" applyFill="1" applyBorder="1" applyAlignment="1" applyProtection="1">
      <alignment horizontal="right" vertical="center"/>
      <protection locked="0"/>
    </xf>
    <xf numFmtId="0" fontId="29" fillId="9" borderId="0" xfId="8" applyFont="1" applyFill="1" applyBorder="1" applyAlignment="1" applyProtection="1">
      <alignment vertical="center"/>
      <protection locked="0"/>
    </xf>
    <xf numFmtId="0" fontId="29" fillId="9" borderId="0" xfId="8" applyFont="1" applyFill="1" applyBorder="1" applyProtection="1">
      <protection locked="0"/>
    </xf>
    <xf numFmtId="0" fontId="30" fillId="9" borderId="0" xfId="8" applyFont="1" applyFill="1" applyBorder="1" applyAlignment="1" applyProtection="1">
      <alignment horizontal="center"/>
      <protection locked="0"/>
    </xf>
    <xf numFmtId="0" fontId="29" fillId="9" borderId="0" xfId="8" applyFont="1" applyFill="1" applyBorder="1" applyAlignment="1">
      <alignment vertical="center"/>
    </xf>
    <xf numFmtId="0" fontId="29" fillId="9" borderId="0" xfId="8" applyFont="1" applyFill="1" applyBorder="1" applyAlignment="1">
      <alignment horizontal="left" vertical="center"/>
    </xf>
    <xf numFmtId="0" fontId="29" fillId="9" borderId="0" xfId="0" applyFont="1" applyFill="1" applyBorder="1"/>
    <xf numFmtId="0" fontId="50" fillId="9" borderId="0" xfId="0" applyFont="1" applyFill="1" applyBorder="1"/>
    <xf numFmtId="0" fontId="29" fillId="9" borderId="0" xfId="8" applyFont="1" applyFill="1" applyBorder="1" applyAlignment="1">
      <alignment vertical="top" wrapText="1"/>
    </xf>
    <xf numFmtId="0" fontId="29" fillId="9" borderId="0" xfId="8" applyFont="1" applyFill="1" applyBorder="1"/>
    <xf numFmtId="0" fontId="64" fillId="9" borderId="0" xfId="8" applyFont="1" applyFill="1" applyBorder="1" applyAlignment="1">
      <alignment horizontal="right" vertical="center"/>
    </xf>
    <xf numFmtId="0" fontId="65" fillId="9" borderId="0" xfId="9" applyFont="1" applyFill="1" applyBorder="1" applyAlignment="1" applyProtection="1">
      <alignment vertical="center"/>
    </xf>
    <xf numFmtId="0" fontId="0" fillId="9" borderId="0" xfId="0" applyFill="1" applyAlignment="1">
      <alignment vertical="center"/>
    </xf>
    <xf numFmtId="0" fontId="67" fillId="9" borderId="0" xfId="9" applyFont="1" applyFill="1" applyBorder="1" applyAlignment="1" applyProtection="1">
      <alignment vertical="center"/>
    </xf>
    <xf numFmtId="0" fontId="65" fillId="9" borderId="0" xfId="9" applyFont="1" applyFill="1" applyBorder="1" applyAlignment="1">
      <alignment vertical="center"/>
    </xf>
    <xf numFmtId="0" fontId="66" fillId="9" borderId="0" xfId="0" applyFont="1" applyFill="1" applyBorder="1" applyAlignment="1">
      <alignment vertical="center"/>
    </xf>
    <xf numFmtId="0" fontId="50" fillId="9" borderId="0" xfId="8" applyFont="1" applyFill="1" applyBorder="1" applyAlignment="1">
      <alignment vertical="top"/>
    </xf>
    <xf numFmtId="0" fontId="7" fillId="9" borderId="0" xfId="0" applyFont="1" applyFill="1"/>
    <xf numFmtId="0" fontId="50" fillId="9" borderId="0" xfId="8" applyFont="1" applyFill="1" applyBorder="1" applyAlignment="1">
      <alignment horizontal="left" vertical="top"/>
    </xf>
    <xf numFmtId="0" fontId="29" fillId="9" borderId="0" xfId="8" applyFont="1" applyFill="1" applyBorder="1" applyAlignment="1">
      <alignment horizontal="left" vertical="top"/>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167" fontId="35" fillId="0" borderId="23" xfId="8" applyNumberFormat="1" applyFont="1" applyBorder="1" applyAlignment="1" applyProtection="1">
      <alignment horizontal="center" vertical="center"/>
      <protection locked="0"/>
    </xf>
    <xf numFmtId="0" fontId="35" fillId="0" borderId="2" xfId="8" applyFont="1" applyBorder="1" applyAlignment="1" applyProtection="1">
      <alignment horizontal="center" vertical="center"/>
      <protection locked="0"/>
    </xf>
    <xf numFmtId="167" fontId="35" fillId="0" borderId="2" xfId="8" applyNumberFormat="1" applyFont="1" applyBorder="1" applyAlignment="1" applyProtection="1">
      <alignment horizontal="center" vertical="center"/>
      <protection locked="0"/>
    </xf>
    <xf numFmtId="0" fontId="7" fillId="9" borderId="0" xfId="0" applyFont="1" applyFill="1"/>
    <xf numFmtId="0" fontId="68" fillId="0" borderId="41" xfId="0" applyFont="1" applyBorder="1" applyAlignment="1">
      <alignment vertical="center" wrapText="1"/>
    </xf>
    <xf numFmtId="0" fontId="70" fillId="0" borderId="0" xfId="0" applyFont="1"/>
    <xf numFmtId="0" fontId="71" fillId="0" borderId="45" xfId="0" applyFont="1" applyBorder="1"/>
    <xf numFmtId="0" fontId="73" fillId="15" borderId="52" xfId="0" applyFont="1" applyFill="1" applyBorder="1" applyAlignment="1">
      <alignment horizontal="center" vertical="center"/>
    </xf>
    <xf numFmtId="0" fontId="75" fillId="14" borderId="41" xfId="0" applyFont="1" applyFill="1" applyBorder="1" applyAlignment="1">
      <alignment horizontal="center" vertical="top" wrapText="1"/>
    </xf>
    <xf numFmtId="0" fontId="77" fillId="0" borderId="0" xfId="0" applyFont="1" applyAlignment="1">
      <alignment horizontal="center" vertical="center"/>
    </xf>
    <xf numFmtId="0" fontId="73" fillId="0" borderId="0" xfId="0" applyFont="1" applyAlignment="1">
      <alignment horizontal="justify"/>
    </xf>
    <xf numFmtId="0" fontId="73" fillId="12" borderId="32" xfId="0" applyFont="1" applyFill="1" applyBorder="1" applyAlignment="1">
      <alignment horizontal="center" vertical="center"/>
    </xf>
    <xf numFmtId="0" fontId="78" fillId="14" borderId="44" xfId="0" applyFont="1" applyFill="1" applyBorder="1" applyAlignment="1">
      <alignment horizontal="right" vertical="top" wrapText="1"/>
    </xf>
    <xf numFmtId="0" fontId="78" fillId="14" borderId="44" xfId="0" applyFont="1" applyFill="1" applyBorder="1" applyAlignment="1">
      <alignment vertical="top" wrapText="1"/>
    </xf>
    <xf numFmtId="0" fontId="79" fillId="0" borderId="7" xfId="0" applyFont="1" applyBorder="1" applyAlignment="1">
      <alignment horizontal="center"/>
    </xf>
    <xf numFmtId="0" fontId="79" fillId="0" borderId="46" xfId="0" applyFont="1" applyBorder="1" applyAlignment="1">
      <alignment horizontal="center" vertical="center" wrapText="1"/>
    </xf>
    <xf numFmtId="0" fontId="79" fillId="0" borderId="46" xfId="0" applyFont="1" applyBorder="1" applyAlignment="1">
      <alignment horizontal="center"/>
    </xf>
    <xf numFmtId="0" fontId="79" fillId="0" borderId="8" xfId="0" applyFont="1" applyBorder="1" applyAlignment="1">
      <alignment horizontal="center"/>
    </xf>
    <xf numFmtId="0" fontId="76" fillId="10" borderId="41" xfId="0" applyFont="1" applyFill="1" applyBorder="1" applyAlignment="1">
      <alignment horizontal="justify" vertical="top" wrapText="1"/>
    </xf>
    <xf numFmtId="0" fontId="73" fillId="11" borderId="32" xfId="0" applyFont="1" applyFill="1" applyBorder="1" applyAlignment="1">
      <alignment horizontal="center" vertical="center"/>
    </xf>
    <xf numFmtId="0" fontId="80" fillId="14" borderId="12" xfId="0" applyFont="1" applyFill="1" applyBorder="1" applyAlignment="1">
      <alignment horizontal="center" vertical="top" wrapText="1"/>
    </xf>
    <xf numFmtId="0" fontId="81" fillId="14" borderId="12" xfId="0" applyFont="1" applyFill="1" applyBorder="1" applyAlignment="1">
      <alignment horizontal="left" vertical="top" wrapText="1" indent="1"/>
    </xf>
    <xf numFmtId="0" fontId="70" fillId="15" borderId="15" xfId="0" applyFont="1" applyFill="1" applyBorder="1" applyAlignment="1">
      <alignment horizontal="center"/>
    </xf>
    <xf numFmtId="0" fontId="70" fillId="0" borderId="2" xfId="0" applyFont="1" applyBorder="1"/>
    <xf numFmtId="0" fontId="70" fillId="11" borderId="2" xfId="0" applyFont="1" applyFill="1" applyBorder="1" applyAlignment="1">
      <alignment horizontal="center" vertical="center"/>
    </xf>
    <xf numFmtId="0" fontId="70" fillId="0" borderId="16" xfId="0" applyFont="1" applyBorder="1"/>
    <xf numFmtId="0" fontId="82" fillId="0" borderId="44" xfId="0" applyFont="1" applyBorder="1" applyAlignment="1">
      <alignment horizontal="justify" vertical="top" wrapText="1"/>
    </xf>
    <xf numFmtId="0" fontId="73" fillId="8" borderId="66" xfId="0" applyFont="1" applyFill="1" applyBorder="1" applyAlignment="1">
      <alignment vertical="center"/>
    </xf>
    <xf numFmtId="0" fontId="80" fillId="14" borderId="44" xfId="0" applyFont="1" applyFill="1" applyBorder="1" applyAlignment="1">
      <alignment horizontal="center" vertical="top" wrapText="1"/>
    </xf>
    <xf numFmtId="0" fontId="81" fillId="14" borderId="44" xfId="0" applyFont="1" applyFill="1" applyBorder="1" applyAlignment="1">
      <alignment horizontal="left" vertical="top" wrapText="1" indent="1"/>
    </xf>
    <xf numFmtId="0" fontId="70" fillId="0" borderId="15" xfId="0" applyFont="1" applyBorder="1"/>
    <xf numFmtId="0" fontId="70" fillId="11" borderId="2" xfId="0" applyFont="1" applyFill="1" applyBorder="1" applyAlignment="1">
      <alignment horizontal="center"/>
    </xf>
    <xf numFmtId="0" fontId="82" fillId="0" borderId="43" xfId="0" applyFont="1" applyBorder="1" applyAlignment="1">
      <alignment horizontal="justify" vertical="top" wrapText="1"/>
    </xf>
    <xf numFmtId="0" fontId="74" fillId="0" borderId="0" xfId="0" applyFont="1" applyBorder="1" applyAlignment="1">
      <alignment vertical="center" wrapText="1"/>
    </xf>
    <xf numFmtId="0" fontId="70" fillId="0" borderId="0" xfId="0" applyFont="1" applyBorder="1"/>
    <xf numFmtId="0" fontId="83" fillId="0" borderId="5" xfId="0" applyFont="1" applyBorder="1"/>
    <xf numFmtId="0" fontId="83" fillId="0" borderId="20" xfId="0" applyFont="1" applyBorder="1"/>
    <xf numFmtId="0" fontId="83" fillId="0" borderId="13" xfId="0" applyFont="1" applyBorder="1"/>
    <xf numFmtId="0" fontId="80" fillId="14" borderId="10" xfId="0" applyFont="1" applyFill="1" applyBorder="1" applyAlignment="1">
      <alignment horizontal="center" vertical="top" wrapText="1"/>
    </xf>
    <xf numFmtId="0" fontId="81" fillId="14" borderId="10" xfId="0" applyFont="1" applyFill="1" applyBorder="1" applyAlignment="1">
      <alignment horizontal="left" vertical="top" wrapText="1" indent="1"/>
    </xf>
    <xf numFmtId="0" fontId="76" fillId="15" borderId="25" xfId="0" applyFont="1" applyFill="1" applyBorder="1"/>
    <xf numFmtId="0" fontId="76" fillId="15" borderId="12" xfId="0" applyFont="1" applyFill="1" applyBorder="1"/>
    <xf numFmtId="0" fontId="76" fillId="15" borderId="0" xfId="0" applyFont="1" applyFill="1" applyBorder="1"/>
    <xf numFmtId="0" fontId="70" fillId="15" borderId="13" xfId="0" applyFont="1" applyFill="1" applyBorder="1"/>
    <xf numFmtId="0" fontId="70" fillId="15" borderId="2" xfId="0" applyFont="1" applyFill="1" applyBorder="1" applyAlignment="1">
      <alignment vertical="center"/>
    </xf>
    <xf numFmtId="0" fontId="86" fillId="0" borderId="23" xfId="0" applyFont="1" applyBorder="1" applyAlignment="1">
      <alignment horizontal="left" vertical="top" wrapText="1"/>
    </xf>
    <xf numFmtId="0" fontId="87" fillId="14" borderId="12" xfId="0" applyFont="1" applyFill="1" applyBorder="1" applyAlignment="1">
      <alignment horizontal="left" vertical="top" wrapText="1" indent="1"/>
    </xf>
    <xf numFmtId="0" fontId="70" fillId="15" borderId="72" xfId="0" applyFont="1" applyFill="1" applyBorder="1" applyAlignment="1">
      <alignment horizontal="center" vertical="center" wrapText="1"/>
    </xf>
    <xf numFmtId="0" fontId="88" fillId="0" borderId="23" xfId="0" applyFont="1" applyBorder="1" applyAlignment="1">
      <alignment horizontal="center" vertical="center"/>
    </xf>
    <xf numFmtId="0" fontId="70" fillId="0" borderId="23" xfId="0" applyFont="1" applyBorder="1"/>
    <xf numFmtId="0" fontId="70" fillId="0" borderId="73" xfId="0" applyFont="1" applyBorder="1"/>
    <xf numFmtId="0" fontId="70" fillId="15" borderId="23" xfId="0" applyFont="1" applyFill="1" applyBorder="1" applyAlignment="1">
      <alignment vertical="center"/>
    </xf>
    <xf numFmtId="0" fontId="89" fillId="0" borderId="0" xfId="0" applyFont="1" applyBorder="1" applyAlignment="1">
      <alignment vertical="top" wrapText="1"/>
    </xf>
    <xf numFmtId="0" fontId="70" fillId="15" borderId="75" xfId="0" applyFont="1" applyFill="1" applyBorder="1" applyAlignment="1">
      <alignment horizontal="center" vertical="center" wrapText="1"/>
    </xf>
    <xf numFmtId="0" fontId="70" fillId="0" borderId="25" xfId="0" applyFont="1" applyBorder="1" applyAlignment="1">
      <alignment horizontal="center" vertical="center"/>
    </xf>
    <xf numFmtId="0" fontId="70" fillId="0" borderId="25" xfId="0" applyFont="1" applyBorder="1"/>
    <xf numFmtId="0" fontId="70" fillId="0" borderId="76" xfId="0" applyFont="1" applyBorder="1"/>
    <xf numFmtId="0" fontId="70" fillId="15" borderId="24" xfId="0" applyFont="1" applyFill="1" applyBorder="1" applyAlignment="1">
      <alignment vertical="center"/>
    </xf>
    <xf numFmtId="0" fontId="87" fillId="14" borderId="44" xfId="0" applyFont="1" applyFill="1" applyBorder="1" applyAlignment="1">
      <alignment horizontal="left" vertical="top" wrapText="1" indent="1"/>
    </xf>
    <xf numFmtId="0" fontId="90" fillId="0" borderId="2" xfId="0" applyFont="1" applyBorder="1"/>
    <xf numFmtId="0" fontId="82" fillId="0" borderId="23" xfId="0" applyFont="1" applyBorder="1" applyAlignment="1">
      <alignment horizontal="left" vertical="top" wrapText="1"/>
    </xf>
    <xf numFmtId="0" fontId="70" fillId="0" borderId="0" xfId="0" applyFont="1" applyBorder="1" applyAlignment="1">
      <alignment vertical="top" wrapText="1"/>
    </xf>
    <xf numFmtId="0" fontId="70" fillId="15" borderId="25" xfId="0" applyFont="1" applyFill="1" applyBorder="1" applyAlignment="1">
      <alignment vertical="center"/>
    </xf>
    <xf numFmtId="0" fontId="91" fillId="0" borderId="5" xfId="0" applyFont="1" applyBorder="1" applyAlignment="1">
      <alignment vertical="top" wrapText="1"/>
    </xf>
    <xf numFmtId="0" fontId="87" fillId="14" borderId="10" xfId="0" applyFont="1" applyFill="1" applyBorder="1" applyAlignment="1">
      <alignment horizontal="left" vertical="top" wrapText="1" indent="1"/>
    </xf>
    <xf numFmtId="0" fontId="82" fillId="8" borderId="16" xfId="0" applyFont="1" applyFill="1" applyBorder="1" applyAlignment="1">
      <alignment horizontal="center"/>
    </xf>
    <xf numFmtId="0" fontId="70" fillId="0" borderId="0" xfId="0" applyFont="1" applyAlignment="1">
      <alignment horizontal="left" vertical="top"/>
    </xf>
    <xf numFmtId="0" fontId="70" fillId="12" borderId="2" xfId="0" applyFont="1" applyFill="1" applyBorder="1" applyAlignment="1">
      <alignment horizontal="center"/>
    </xf>
    <xf numFmtId="0" fontId="82" fillId="0" borderId="23" xfId="0" applyFont="1" applyFill="1" applyBorder="1" applyAlignment="1">
      <alignment horizontal="left" vertical="top" wrapText="1"/>
    </xf>
    <xf numFmtId="0" fontId="86" fillId="0" borderId="5" xfId="0" applyFont="1" applyBorder="1" applyAlignment="1">
      <alignment vertical="top" wrapText="1"/>
    </xf>
    <xf numFmtId="0" fontId="78" fillId="14" borderId="46" xfId="0" applyFont="1" applyFill="1" applyBorder="1" applyAlignment="1">
      <alignment horizontal="center" vertical="center" wrapText="1"/>
    </xf>
    <xf numFmtId="0" fontId="91" fillId="15" borderId="50" xfId="0" applyFont="1" applyFill="1" applyBorder="1" applyAlignment="1">
      <alignment vertical="center" wrapText="1"/>
    </xf>
    <xf numFmtId="0" fontId="80" fillId="14" borderId="12" xfId="0" applyFont="1" applyFill="1" applyBorder="1" applyAlignment="1">
      <alignment horizontal="center" vertical="center" wrapText="1"/>
    </xf>
    <xf numFmtId="0" fontId="70" fillId="15" borderId="50" xfId="0" applyFont="1" applyFill="1" applyBorder="1" applyAlignment="1">
      <alignment vertical="center"/>
    </xf>
    <xf numFmtId="0" fontId="80" fillId="14" borderId="10" xfId="0" applyFont="1" applyFill="1" applyBorder="1" applyAlignment="1">
      <alignment horizontal="center" vertical="center" wrapText="1"/>
    </xf>
    <xf numFmtId="0" fontId="76" fillId="15" borderId="49" xfId="0" applyFont="1" applyFill="1" applyBorder="1" applyAlignment="1">
      <alignment vertical="center"/>
    </xf>
    <xf numFmtId="0" fontId="90" fillId="0" borderId="2" xfId="0" applyFont="1" applyBorder="1" applyAlignment="1">
      <alignment wrapText="1"/>
    </xf>
    <xf numFmtId="0" fontId="80" fillId="14" borderId="12" xfId="0" applyFont="1" applyFill="1" applyBorder="1" applyAlignment="1">
      <alignment horizontal="left" vertical="top" wrapText="1" indent="1"/>
    </xf>
    <xf numFmtId="0" fontId="80" fillId="14" borderId="44" xfId="0" applyFont="1" applyFill="1" applyBorder="1" applyAlignment="1">
      <alignment horizontal="left" vertical="top" wrapText="1" indent="1"/>
    </xf>
    <xf numFmtId="0" fontId="80" fillId="14" borderId="10" xfId="0" applyFont="1" applyFill="1" applyBorder="1" applyAlignment="1">
      <alignment horizontal="left" vertical="top" wrapText="1" indent="1"/>
    </xf>
    <xf numFmtId="0" fontId="91" fillId="0" borderId="44" xfId="0" applyFont="1" applyBorder="1" applyAlignment="1">
      <alignment horizontal="justify" vertical="top" wrapText="1"/>
    </xf>
    <xf numFmtId="0" fontId="78" fillId="14" borderId="46" xfId="0" applyFont="1" applyFill="1" applyBorder="1" applyAlignment="1">
      <alignment horizontal="center" vertical="top" wrapText="1"/>
    </xf>
    <xf numFmtId="0" fontId="78" fillId="14" borderId="44" xfId="0" applyFont="1" applyFill="1" applyBorder="1" applyAlignment="1">
      <alignment horizontal="center" vertical="top" wrapText="1"/>
    </xf>
    <xf numFmtId="0" fontId="80" fillId="14" borderId="44" xfId="0" applyFont="1" applyFill="1" applyBorder="1" applyAlignment="1">
      <alignment vertical="top" wrapText="1"/>
    </xf>
    <xf numFmtId="0" fontId="80" fillId="14" borderId="43" xfId="0" applyFont="1" applyFill="1" applyBorder="1" applyAlignment="1">
      <alignment vertical="top" wrapText="1"/>
    </xf>
    <xf numFmtId="0" fontId="76" fillId="12" borderId="2" xfId="0" applyFont="1" applyFill="1" applyBorder="1" applyAlignment="1">
      <alignment vertical="center"/>
    </xf>
    <xf numFmtId="0" fontId="92" fillId="12" borderId="5" xfId="0" applyFont="1" applyFill="1" applyBorder="1" applyAlignment="1">
      <alignment vertical="center" wrapText="1"/>
    </xf>
    <xf numFmtId="0" fontId="70" fillId="12" borderId="20" xfId="0" applyFont="1" applyFill="1" applyBorder="1" applyAlignment="1">
      <alignment vertical="center"/>
    </xf>
    <xf numFmtId="0" fontId="70" fillId="12" borderId="13" xfId="0" applyFont="1" applyFill="1" applyBorder="1" applyAlignment="1">
      <alignment vertical="center"/>
    </xf>
    <xf numFmtId="0" fontId="70" fillId="12" borderId="24" xfId="0" applyFont="1" applyFill="1" applyBorder="1" applyAlignment="1">
      <alignment vertical="center"/>
    </xf>
    <xf numFmtId="0" fontId="91" fillId="0" borderId="24" xfId="0" applyFont="1" applyBorder="1" applyAlignment="1">
      <alignment vertical="top" wrapText="1"/>
    </xf>
    <xf numFmtId="0" fontId="82" fillId="0" borderId="24" xfId="0" applyFont="1" applyBorder="1" applyAlignment="1">
      <alignment horizontal="left" vertical="top" wrapText="1"/>
    </xf>
    <xf numFmtId="0" fontId="93" fillId="14" borderId="12" xfId="0" applyFont="1" applyFill="1" applyBorder="1" applyAlignment="1">
      <alignment horizontal="left" vertical="top" wrapText="1" indent="1"/>
    </xf>
    <xf numFmtId="0" fontId="70" fillId="0" borderId="24" xfId="0" applyFont="1" applyBorder="1"/>
    <xf numFmtId="0" fontId="70" fillId="12" borderId="23" xfId="0" applyFont="1" applyFill="1" applyBorder="1" applyAlignment="1">
      <alignment vertical="center"/>
    </xf>
    <xf numFmtId="0" fontId="93" fillId="14" borderId="10" xfId="0" applyFont="1" applyFill="1" applyBorder="1" applyAlignment="1">
      <alignment horizontal="left" vertical="top" wrapText="1" indent="1"/>
    </xf>
    <xf numFmtId="0" fontId="70" fillId="0" borderId="17" xfId="0" applyFont="1" applyBorder="1"/>
    <xf numFmtId="0" fontId="70" fillId="12" borderId="18" xfId="0" applyFont="1" applyFill="1" applyBorder="1" applyAlignment="1">
      <alignment horizontal="center" wrapText="1"/>
    </xf>
    <xf numFmtId="0" fontId="70" fillId="0" borderId="18" xfId="0" applyFont="1" applyBorder="1"/>
    <xf numFmtId="0" fontId="70" fillId="0" borderId="19" xfId="0" applyFont="1" applyBorder="1"/>
    <xf numFmtId="0" fontId="70" fillId="12" borderId="25" xfId="0" applyFont="1" applyFill="1" applyBorder="1" applyAlignment="1">
      <alignment vertical="center"/>
    </xf>
    <xf numFmtId="0" fontId="70" fillId="9" borderId="47" xfId="0" applyFont="1" applyFill="1" applyBorder="1" applyAlignment="1">
      <alignment vertical="center"/>
    </xf>
    <xf numFmtId="0" fontId="82" fillId="0" borderId="40" xfId="0" applyFont="1" applyBorder="1" applyAlignment="1">
      <alignment horizontal="left" vertical="top" wrapText="1"/>
    </xf>
    <xf numFmtId="0" fontId="70" fillId="0" borderId="0" xfId="0" applyFont="1" applyFill="1"/>
    <xf numFmtId="0" fontId="70" fillId="12" borderId="2" xfId="0" applyFont="1" applyFill="1" applyBorder="1" applyAlignment="1">
      <alignment vertical="center"/>
    </xf>
    <xf numFmtId="0" fontId="91" fillId="27" borderId="5" xfId="0" applyFont="1" applyFill="1" applyBorder="1" applyAlignment="1">
      <alignment vertical="top" wrapText="1"/>
    </xf>
    <xf numFmtId="0" fontId="70" fillId="9" borderId="49" xfId="0" applyFont="1" applyFill="1" applyBorder="1" applyAlignment="1">
      <alignment vertical="center"/>
    </xf>
    <xf numFmtId="0" fontId="82" fillId="0" borderId="48" xfId="0" applyFont="1" applyBorder="1" applyAlignment="1">
      <alignment horizontal="left" vertical="top" wrapText="1"/>
    </xf>
    <xf numFmtId="0" fontId="70" fillId="0" borderId="0" xfId="0" applyFont="1" applyFill="1" applyBorder="1" applyAlignment="1">
      <alignment horizontal="right" wrapText="1"/>
    </xf>
    <xf numFmtId="0" fontId="70" fillId="0" borderId="2" xfId="0" applyFont="1" applyBorder="1" applyAlignment="1">
      <alignment horizontal="center" vertical="center"/>
    </xf>
    <xf numFmtId="0" fontId="91" fillId="0" borderId="2" xfId="0" applyFont="1" applyBorder="1" applyAlignment="1">
      <alignment vertical="top" wrapText="1"/>
    </xf>
    <xf numFmtId="0" fontId="82" fillId="27" borderId="25" xfId="0" applyFont="1" applyFill="1" applyBorder="1" applyAlignment="1">
      <alignment horizontal="justify" vertical="top" wrapText="1"/>
    </xf>
    <xf numFmtId="0" fontId="70" fillId="0" borderId="0" xfId="0" applyFont="1" applyFill="1" applyBorder="1" applyAlignment="1">
      <alignment horizontal="right"/>
    </xf>
    <xf numFmtId="0" fontId="70" fillId="9" borderId="2" xfId="0" applyFont="1" applyFill="1" applyBorder="1" applyAlignment="1">
      <alignment horizontal="center" vertical="center" wrapText="1"/>
    </xf>
    <xf numFmtId="0" fontId="93" fillId="0" borderId="2" xfId="0" applyFont="1" applyBorder="1" applyAlignment="1">
      <alignment vertical="center" wrapText="1"/>
    </xf>
    <xf numFmtId="0" fontId="70" fillId="12" borderId="24" xfId="0" applyFont="1" applyFill="1" applyBorder="1"/>
    <xf numFmtId="0" fontId="95" fillId="13" borderId="5" xfId="0" applyFont="1" applyFill="1" applyBorder="1" applyAlignment="1">
      <alignment vertical="center" wrapText="1"/>
    </xf>
    <xf numFmtId="0" fontId="70" fillId="12" borderId="20" xfId="0" applyFont="1" applyFill="1" applyBorder="1" applyAlignment="1">
      <alignment vertical="center" wrapText="1"/>
    </xf>
    <xf numFmtId="0" fontId="70" fillId="12" borderId="13" xfId="0" applyFont="1" applyFill="1" applyBorder="1" applyAlignment="1">
      <alignment vertical="center" wrapText="1"/>
    </xf>
    <xf numFmtId="0" fontId="70" fillId="9" borderId="2" xfId="0" applyFont="1" applyFill="1" applyBorder="1" applyAlignment="1">
      <alignment horizontal="center" vertical="center"/>
    </xf>
    <xf numFmtId="0" fontId="70" fillId="0" borderId="0" xfId="0" applyFont="1" applyFill="1" applyAlignment="1">
      <alignment horizontal="right"/>
    </xf>
    <xf numFmtId="0" fontId="80" fillId="0" borderId="2" xfId="0" applyFont="1" applyBorder="1" applyAlignment="1">
      <alignment horizontal="left" vertical="center" wrapText="1"/>
    </xf>
    <xf numFmtId="0" fontId="70" fillId="8" borderId="2" xfId="0" applyFont="1" applyFill="1" applyBorder="1" applyAlignment="1">
      <alignment horizontal="center" vertical="center"/>
    </xf>
    <xf numFmtId="0" fontId="80" fillId="0" borderId="2" xfId="0" applyFont="1" applyBorder="1" applyAlignment="1">
      <alignment horizontal="justify" vertical="center" wrapText="1"/>
    </xf>
    <xf numFmtId="0" fontId="82" fillId="0" borderId="2" xfId="0" applyFont="1" applyBorder="1" applyAlignment="1">
      <alignment horizontal="left" vertical="top" wrapText="1"/>
    </xf>
    <xf numFmtId="0" fontId="96" fillId="0" borderId="0" xfId="0" applyFont="1"/>
    <xf numFmtId="0" fontId="97" fillId="0" borderId="0" xfId="0" applyFont="1"/>
    <xf numFmtId="0" fontId="98" fillId="0" borderId="2" xfId="0" applyFont="1" applyBorder="1" applyAlignment="1">
      <alignment horizontal="center"/>
    </xf>
    <xf numFmtId="0" fontId="99" fillId="0" borderId="2" xfId="0" applyFont="1" applyBorder="1"/>
    <xf numFmtId="0" fontId="97" fillId="0" borderId="2" xfId="0" applyFont="1" applyBorder="1"/>
    <xf numFmtId="0" fontId="97" fillId="9" borderId="50" xfId="0" applyFont="1" applyFill="1" applyBorder="1" applyAlignment="1"/>
    <xf numFmtId="0" fontId="97" fillId="0" borderId="0" xfId="0" applyFont="1" applyBorder="1" applyAlignment="1"/>
    <xf numFmtId="0" fontId="97" fillId="0" borderId="31" xfId="0" applyFont="1" applyBorder="1"/>
    <xf numFmtId="0" fontId="91" fillId="0" borderId="43" xfId="0" applyFont="1" applyBorder="1" applyAlignment="1">
      <alignment horizontal="justify" vertical="top" wrapText="1"/>
    </xf>
    <xf numFmtId="0" fontId="83" fillId="0" borderId="47" xfId="0" applyFont="1" applyBorder="1"/>
    <xf numFmtId="0" fontId="83" fillId="0" borderId="2" xfId="0" applyFont="1" applyBorder="1"/>
    <xf numFmtId="0" fontId="79" fillId="11" borderId="2" xfId="0" applyFont="1" applyFill="1" applyBorder="1" applyAlignment="1">
      <alignment vertical="center"/>
    </xf>
    <xf numFmtId="0" fontId="95" fillId="11" borderId="20" xfId="0" applyFont="1" applyFill="1" applyBorder="1" applyAlignment="1">
      <alignment vertical="center" wrapText="1"/>
    </xf>
    <xf numFmtId="0" fontId="70" fillId="11" borderId="20" xfId="0" applyFont="1" applyFill="1" applyBorder="1" applyAlignment="1">
      <alignment vertical="center" wrapText="1"/>
    </xf>
    <xf numFmtId="0" fontId="70" fillId="11" borderId="13" xfId="0" applyFont="1" applyFill="1" applyBorder="1" applyAlignment="1">
      <alignment vertical="center" wrapText="1"/>
    </xf>
    <xf numFmtId="0" fontId="96" fillId="0" borderId="0" xfId="0" applyFont="1" applyBorder="1"/>
    <xf numFmtId="0" fontId="70" fillId="11" borderId="25" xfId="0" applyFont="1" applyFill="1" applyBorder="1" applyAlignment="1">
      <alignment vertical="center"/>
    </xf>
    <xf numFmtId="0" fontId="82" fillId="0" borderId="25" xfId="0" applyFont="1" applyBorder="1" applyAlignment="1">
      <alignment horizontal="left" vertical="top" wrapText="1"/>
    </xf>
    <xf numFmtId="0" fontId="70" fillId="11" borderId="2" xfId="0" applyFont="1" applyFill="1" applyBorder="1" applyAlignment="1">
      <alignment vertical="center"/>
    </xf>
    <xf numFmtId="0" fontId="91" fillId="0" borderId="20" xfId="0" applyFont="1" applyBorder="1" applyAlignment="1">
      <alignment vertical="top" wrapText="1"/>
    </xf>
    <xf numFmtId="0" fontId="101" fillId="0" borderId="0" xfId="0" applyFont="1"/>
    <xf numFmtId="0" fontId="102" fillId="0" borderId="0" xfId="0" applyFont="1" applyAlignment="1">
      <alignment horizontal="center"/>
    </xf>
    <xf numFmtId="0" fontId="97" fillId="0" borderId="50" xfId="0" applyFont="1" applyBorder="1"/>
    <xf numFmtId="0" fontId="98" fillId="0" borderId="2" xfId="0" applyFont="1" applyBorder="1"/>
    <xf numFmtId="0" fontId="98" fillId="0" borderId="2" xfId="0" applyFont="1" applyBorder="1" applyAlignment="1">
      <alignment horizontal="center" vertical="center"/>
    </xf>
    <xf numFmtId="0" fontId="70" fillId="11" borderId="24" xfId="0" applyFont="1" applyFill="1" applyBorder="1" applyAlignment="1">
      <alignment vertical="center"/>
    </xf>
    <xf numFmtId="0" fontId="91" fillId="0" borderId="29" xfId="0" applyFont="1" applyBorder="1" applyAlignment="1">
      <alignment vertical="top" wrapText="1"/>
    </xf>
    <xf numFmtId="0" fontId="74" fillId="0" borderId="0" xfId="0" applyFont="1"/>
    <xf numFmtId="0" fontId="103" fillId="0" borderId="44" xfId="0" applyFont="1" applyBorder="1" applyAlignment="1">
      <alignment vertical="top" wrapText="1"/>
    </xf>
    <xf numFmtId="0" fontId="83" fillId="0" borderId="31" xfId="0" applyFont="1" applyBorder="1"/>
    <xf numFmtId="0" fontId="76" fillId="8" borderId="2" xfId="0" applyFont="1" applyFill="1" applyBorder="1" applyAlignment="1">
      <alignment vertical="center"/>
    </xf>
    <xf numFmtId="0" fontId="92" fillId="8" borderId="20" xfId="0" applyFont="1" applyFill="1" applyBorder="1" applyAlignment="1">
      <alignment vertical="top" wrapText="1"/>
    </xf>
    <xf numFmtId="0" fontId="70" fillId="8" borderId="20" xfId="0" applyFont="1" applyFill="1" applyBorder="1" applyAlignment="1"/>
    <xf numFmtId="0" fontId="70" fillId="8" borderId="13" xfId="0" applyFont="1" applyFill="1" applyBorder="1" applyAlignment="1"/>
    <xf numFmtId="0" fontId="70" fillId="8" borderId="23" xfId="0" applyFont="1" applyFill="1" applyBorder="1" applyAlignment="1">
      <alignment vertical="center"/>
    </xf>
    <xf numFmtId="0" fontId="70" fillId="0" borderId="0" xfId="0" applyFont="1" applyAlignment="1">
      <alignment vertical="top"/>
    </xf>
    <xf numFmtId="0" fontId="70" fillId="8" borderId="25" xfId="0" applyFont="1" applyFill="1" applyBorder="1"/>
    <xf numFmtId="0" fontId="82" fillId="0" borderId="59" xfId="0" applyFont="1" applyBorder="1" applyAlignment="1">
      <alignment horizontal="left" vertical="top" wrapText="1"/>
    </xf>
    <xf numFmtId="0" fontId="70" fillId="8" borderId="24" xfId="0" applyFont="1" applyFill="1" applyBorder="1" applyAlignment="1">
      <alignment vertical="center"/>
    </xf>
    <xf numFmtId="0" fontId="70" fillId="8" borderId="23" xfId="0" applyFont="1" applyFill="1" applyBorder="1"/>
    <xf numFmtId="0" fontId="76" fillId="8" borderId="20" xfId="0" applyFont="1" applyFill="1" applyBorder="1" applyAlignment="1">
      <alignment vertical="top" wrapText="1"/>
    </xf>
    <xf numFmtId="0" fontId="70" fillId="8" borderId="25" xfId="0" applyFont="1" applyFill="1" applyBorder="1" applyAlignment="1">
      <alignment vertical="center"/>
    </xf>
    <xf numFmtId="0" fontId="82" fillId="0" borderId="25" xfId="0" applyFont="1" applyBorder="1" applyAlignment="1">
      <alignment horizontal="justify" vertical="top" wrapText="1"/>
    </xf>
    <xf numFmtId="0" fontId="76" fillId="8" borderId="25" xfId="0" applyFont="1" applyFill="1" applyBorder="1" applyAlignment="1">
      <alignment horizontal="center" vertical="top" wrapText="1"/>
    </xf>
    <xf numFmtId="0" fontId="70" fillId="8" borderId="2" xfId="0" applyFont="1" applyFill="1" applyBorder="1" applyAlignment="1">
      <alignment vertical="center"/>
    </xf>
    <xf numFmtId="0" fontId="70" fillId="8" borderId="2" xfId="0" applyFont="1" applyFill="1" applyBorder="1"/>
    <xf numFmtId="0" fontId="70" fillId="8" borderId="2" xfId="0" applyFont="1" applyFill="1" applyBorder="1" applyAlignment="1">
      <alignment horizontal="left" vertical="center"/>
    </xf>
    <xf numFmtId="0" fontId="105" fillId="12" borderId="7" xfId="0" applyFont="1" applyFill="1" applyBorder="1" applyAlignment="1">
      <alignment horizontal="left"/>
    </xf>
    <xf numFmtId="0" fontId="106" fillId="12" borderId="35" xfId="0" applyFont="1" applyFill="1" applyBorder="1"/>
    <xf numFmtId="0" fontId="106" fillId="12" borderId="8" xfId="0" applyFont="1" applyFill="1" applyBorder="1"/>
    <xf numFmtId="0" fontId="105" fillId="12" borderId="35" xfId="0" applyFont="1" applyFill="1" applyBorder="1" applyAlignment="1">
      <alignment vertical="center"/>
    </xf>
    <xf numFmtId="0" fontId="104" fillId="12" borderId="35" xfId="0" applyFont="1" applyFill="1" applyBorder="1" applyAlignment="1">
      <alignment vertical="center" wrapText="1"/>
    </xf>
    <xf numFmtId="0" fontId="104" fillId="12" borderId="8" xfId="0" applyFont="1" applyFill="1" applyBorder="1" applyAlignment="1">
      <alignment vertical="center" wrapText="1"/>
    </xf>
    <xf numFmtId="0" fontId="106" fillId="0" borderId="0" xfId="0" applyFont="1"/>
    <xf numFmtId="0" fontId="104" fillId="17" borderId="9" xfId="0" applyFont="1" applyFill="1" applyBorder="1" applyAlignment="1">
      <alignment vertical="center"/>
    </xf>
    <xf numFmtId="0" fontId="104" fillId="17" borderId="27" xfId="0" applyFont="1" applyFill="1" applyBorder="1" applyAlignment="1">
      <alignment vertical="center" wrapText="1"/>
    </xf>
    <xf numFmtId="0" fontId="104" fillId="17" borderId="10" xfId="0" applyFont="1" applyFill="1" applyBorder="1" applyAlignment="1">
      <alignment vertical="center" wrapText="1"/>
    </xf>
    <xf numFmtId="0" fontId="104" fillId="12" borderId="0" xfId="0" applyFont="1" applyFill="1" applyBorder="1" applyAlignment="1">
      <alignment vertical="center" wrapText="1"/>
    </xf>
    <xf numFmtId="166" fontId="107" fillId="12" borderId="0" xfId="0" applyNumberFormat="1" applyFont="1" applyFill="1" applyBorder="1" applyAlignment="1">
      <alignment vertical="center"/>
    </xf>
    <xf numFmtId="0" fontId="105" fillId="12" borderId="11" xfId="0" applyFont="1" applyFill="1" applyBorder="1" applyAlignment="1">
      <alignment horizontal="left"/>
    </xf>
    <xf numFmtId="0" fontId="105" fillId="12" borderId="0" xfId="0" applyFont="1" applyFill="1" applyBorder="1" applyAlignment="1">
      <alignment vertical="center" wrapText="1"/>
    </xf>
    <xf numFmtId="0" fontId="105" fillId="12" borderId="50" xfId="0" applyFont="1" applyFill="1" applyBorder="1" applyAlignment="1">
      <alignment vertical="center"/>
    </xf>
    <xf numFmtId="0" fontId="104" fillId="12" borderId="12" xfId="0" applyFont="1" applyFill="1" applyBorder="1" applyAlignment="1">
      <alignment vertical="center" wrapText="1"/>
    </xf>
    <xf numFmtId="0" fontId="105" fillId="12" borderId="11" xfId="0" applyFont="1" applyFill="1" applyBorder="1" applyAlignment="1">
      <alignment horizontal="left" vertical="center"/>
    </xf>
    <xf numFmtId="0" fontId="107" fillId="12" borderId="11" xfId="0" applyFont="1" applyFill="1" applyBorder="1" applyAlignment="1">
      <alignment vertical="center" wrapText="1"/>
    </xf>
    <xf numFmtId="166" fontId="107" fillId="12" borderId="28" xfId="0" applyNumberFormat="1" applyFont="1" applyFill="1" applyBorder="1" applyAlignment="1">
      <alignment vertical="center"/>
    </xf>
    <xf numFmtId="166" fontId="107" fillId="17" borderId="29" xfId="0" applyNumberFormat="1" applyFont="1" applyFill="1" applyBorder="1" applyAlignment="1">
      <alignment vertical="center"/>
    </xf>
    <xf numFmtId="166" fontId="104" fillId="17" borderId="29" xfId="0" applyNumberFormat="1" applyFont="1" applyFill="1" applyBorder="1" applyAlignment="1">
      <alignment vertical="center" wrapText="1"/>
    </xf>
    <xf numFmtId="0" fontId="107" fillId="12" borderId="28" xfId="0" applyFont="1" applyFill="1" applyBorder="1" applyAlignment="1">
      <alignment vertical="center" wrapText="1"/>
    </xf>
    <xf numFmtId="0" fontId="106" fillId="12" borderId="29" xfId="0" applyFont="1" applyFill="1" applyBorder="1" applyAlignment="1">
      <alignment vertical="center"/>
    </xf>
    <xf numFmtId="0" fontId="106" fillId="17" borderId="29" xfId="0" applyFont="1" applyFill="1" applyBorder="1" applyAlignment="1">
      <alignment vertical="center"/>
    </xf>
    <xf numFmtId="0" fontId="106" fillId="0" borderId="0" xfId="0" applyFont="1" applyFill="1"/>
    <xf numFmtId="0" fontId="105" fillId="12" borderId="28" xfId="0" applyFont="1" applyFill="1" applyBorder="1" applyAlignment="1">
      <alignment horizontal="left" vertical="center"/>
    </xf>
    <xf numFmtId="164" fontId="107" fillId="17" borderId="29" xfId="1" applyFont="1" applyFill="1" applyBorder="1" applyAlignment="1">
      <alignment horizontal="left" vertical="center" wrapText="1"/>
    </xf>
    <xf numFmtId="0" fontId="108" fillId="0" borderId="11" xfId="0" applyFont="1" applyFill="1" applyBorder="1" applyAlignment="1">
      <alignment vertical="center" wrapText="1"/>
    </xf>
    <xf numFmtId="0" fontId="106" fillId="0" borderId="0" xfId="0" applyFont="1" applyFill="1" applyAlignment="1">
      <alignment vertical="center"/>
    </xf>
    <xf numFmtId="0" fontId="106" fillId="0" borderId="11" xfId="0" applyFont="1" applyFill="1" applyBorder="1" applyAlignment="1">
      <alignment vertical="center"/>
    </xf>
    <xf numFmtId="0" fontId="109" fillId="0" borderId="30" xfId="8" applyFont="1" applyFill="1" applyBorder="1" applyAlignment="1">
      <alignment vertical="center"/>
    </xf>
    <xf numFmtId="0" fontId="109" fillId="0" borderId="36" xfId="8" applyFont="1" applyFill="1" applyBorder="1" applyAlignment="1">
      <alignment vertical="center"/>
    </xf>
    <xf numFmtId="0" fontId="109" fillId="0" borderId="68" xfId="8" applyFont="1" applyFill="1" applyBorder="1" applyAlignment="1">
      <alignment vertical="center"/>
    </xf>
    <xf numFmtId="0" fontId="110" fillId="0" borderId="75" xfId="0" applyFont="1" applyBorder="1" applyAlignment="1" applyProtection="1">
      <alignment horizontal="left" vertical="center"/>
      <protection locked="0"/>
    </xf>
    <xf numFmtId="0" fontId="110" fillId="0" borderId="15" xfId="0" applyFont="1" applyBorder="1" applyAlignment="1" applyProtection="1">
      <alignment horizontal="left" vertical="center"/>
      <protection locked="0"/>
    </xf>
    <xf numFmtId="0" fontId="110" fillId="0" borderId="17" xfId="0" applyFont="1" applyBorder="1" applyAlignment="1" applyProtection="1">
      <alignment horizontal="left" vertical="center"/>
      <protection locked="0"/>
    </xf>
    <xf numFmtId="0" fontId="106" fillId="9" borderId="0" xfId="0" applyFont="1" applyFill="1"/>
    <xf numFmtId="0" fontId="108" fillId="9" borderId="0" xfId="0" applyFont="1" applyFill="1" applyBorder="1" applyProtection="1">
      <protection locked="0"/>
    </xf>
    <xf numFmtId="0" fontId="108" fillId="9" borderId="0" xfId="8" applyFont="1" applyFill="1" applyBorder="1" applyAlignment="1" applyProtection="1">
      <alignment vertical="center"/>
      <protection locked="0"/>
    </xf>
    <xf numFmtId="0" fontId="108" fillId="9" borderId="0" xfId="8" applyFont="1" applyFill="1" applyBorder="1" applyAlignment="1" applyProtection="1">
      <alignment horizontal="right" vertical="center"/>
      <protection locked="0"/>
    </xf>
    <xf numFmtId="0" fontId="108" fillId="9" borderId="0" xfId="8" applyFont="1" applyFill="1" applyBorder="1" applyProtection="1">
      <protection locked="0"/>
    </xf>
    <xf numFmtId="0" fontId="108" fillId="9" borderId="0" xfId="8" applyFont="1" applyFill="1" applyBorder="1" applyAlignment="1" applyProtection="1">
      <alignment horizontal="center" vertical="center"/>
      <protection locked="0"/>
    </xf>
    <xf numFmtId="0" fontId="112" fillId="9" borderId="0" xfId="8" applyFont="1" applyFill="1" applyBorder="1" applyAlignment="1" applyProtection="1">
      <alignment horizontal="center" vertical="top"/>
      <protection locked="0"/>
    </xf>
    <xf numFmtId="0" fontId="106" fillId="9" borderId="0" xfId="0" applyFont="1" applyFill="1" applyAlignment="1">
      <alignment vertical="top"/>
    </xf>
    <xf numFmtId="0" fontId="108" fillId="9" borderId="0" xfId="8" applyFont="1" applyFill="1" applyBorder="1" applyAlignment="1" applyProtection="1">
      <alignment horizontal="right" vertical="top"/>
      <protection locked="0"/>
    </xf>
    <xf numFmtId="0" fontId="108" fillId="9" borderId="0" xfId="8" applyFont="1" applyFill="1" applyBorder="1" applyAlignment="1" applyProtection="1">
      <alignment vertical="top"/>
      <protection locked="0"/>
    </xf>
    <xf numFmtId="0" fontId="106" fillId="0" borderId="0" xfId="0" applyFont="1" applyFill="1" applyAlignment="1">
      <alignment vertical="top"/>
    </xf>
    <xf numFmtId="0" fontId="106" fillId="0" borderId="0" xfId="0" applyFont="1" applyAlignment="1">
      <alignment vertical="top"/>
    </xf>
    <xf numFmtId="0" fontId="114" fillId="9" borderId="0" xfId="8" applyFont="1" applyFill="1" applyBorder="1" applyAlignment="1">
      <alignment vertical="center"/>
    </xf>
    <xf numFmtId="0" fontId="116" fillId="9" borderId="0" xfId="8" applyFont="1" applyFill="1" applyBorder="1" applyAlignment="1">
      <alignment vertical="center"/>
    </xf>
    <xf numFmtId="0" fontId="113" fillId="9" borderId="0" xfId="8" applyFont="1" applyFill="1" applyBorder="1" applyAlignment="1">
      <alignment vertical="center"/>
    </xf>
    <xf numFmtId="0" fontId="108" fillId="9" borderId="0" xfId="8" applyFont="1" applyFill="1" applyBorder="1" applyAlignment="1">
      <alignment vertical="center"/>
    </xf>
    <xf numFmtId="0" fontId="108" fillId="9" borderId="0" xfId="8" applyFont="1" applyFill="1" applyBorder="1" applyAlignment="1">
      <alignment horizontal="left" vertical="center"/>
    </xf>
    <xf numFmtId="0" fontId="108" fillId="9" borderId="0" xfId="0" applyFont="1" applyFill="1" applyBorder="1"/>
    <xf numFmtId="0" fontId="113" fillId="9" borderId="0" xfId="8" applyFont="1" applyFill="1" applyBorder="1" applyAlignment="1">
      <alignment horizontal="left"/>
    </xf>
    <xf numFmtId="0" fontId="113" fillId="9" borderId="0" xfId="8" applyFont="1" applyFill="1" applyBorder="1" applyAlignment="1">
      <alignment horizontal="left" vertical="top"/>
    </xf>
    <xf numFmtId="0" fontId="108" fillId="9" borderId="0" xfId="8" applyFont="1" applyFill="1" applyBorder="1" applyAlignment="1">
      <alignment horizontal="left" vertical="top"/>
    </xf>
    <xf numFmtId="0" fontId="108" fillId="0" borderId="0" xfId="8" applyFont="1" applyFill="1" applyBorder="1" applyAlignment="1">
      <alignment vertical="top" wrapText="1"/>
    </xf>
    <xf numFmtId="0" fontId="113" fillId="9" borderId="0" xfId="0" applyFont="1" applyFill="1" applyBorder="1"/>
    <xf numFmtId="0" fontId="106" fillId="0" borderId="0" xfId="0" applyFont="1" applyFill="1" applyBorder="1" applyAlignment="1">
      <alignment horizontal="center"/>
    </xf>
    <xf numFmtId="0" fontId="106" fillId="0" borderId="0" xfId="0" applyFont="1" applyFill="1" applyBorder="1"/>
    <xf numFmtId="0" fontId="106" fillId="0" borderId="0" xfId="0" applyFont="1" applyFill="1" applyBorder="1" applyAlignment="1">
      <alignment horizontal="left"/>
    </xf>
    <xf numFmtId="0" fontId="106" fillId="0" borderId="0" xfId="0" applyFont="1" applyFill="1" applyAlignment="1">
      <alignment horizontal="left"/>
    </xf>
    <xf numFmtId="0" fontId="108" fillId="9" borderId="0" xfId="8" applyFont="1" applyFill="1" applyBorder="1" applyAlignment="1">
      <alignment horizontal="left" vertical="top" wrapText="1"/>
    </xf>
    <xf numFmtId="0" fontId="106" fillId="9" borderId="0" xfId="0" applyFont="1" applyFill="1" applyBorder="1"/>
    <xf numFmtId="0" fontId="108" fillId="9" borderId="0" xfId="8" applyFont="1" applyFill="1" applyBorder="1" applyAlignment="1">
      <alignment vertical="top" wrapText="1"/>
    </xf>
    <xf numFmtId="0" fontId="108" fillId="0" borderId="0" xfId="8" applyFont="1" applyFill="1" applyBorder="1" applyAlignment="1">
      <alignment vertical="top"/>
    </xf>
    <xf numFmtId="0" fontId="108" fillId="9" borderId="0" xfId="8" applyFont="1" applyFill="1" applyBorder="1" applyAlignment="1">
      <alignment vertical="top"/>
    </xf>
    <xf numFmtId="0" fontId="117" fillId="9" borderId="0" xfId="8" applyFont="1" applyFill="1" applyBorder="1" applyAlignment="1">
      <alignment vertical="top"/>
    </xf>
    <xf numFmtId="0" fontId="117" fillId="0" borderId="0" xfId="8" applyFont="1" applyFill="1" applyBorder="1" applyAlignment="1">
      <alignment vertical="top"/>
    </xf>
    <xf numFmtId="0" fontId="113" fillId="9" borderId="0" xfId="0" applyFont="1" applyFill="1" applyAlignment="1">
      <alignment vertical="center"/>
    </xf>
    <xf numFmtId="0" fontId="108" fillId="9" borderId="0" xfId="8" applyFont="1" applyFill="1" applyBorder="1"/>
    <xf numFmtId="0" fontId="106" fillId="9" borderId="0" xfId="0" applyFont="1" applyFill="1" applyAlignment="1">
      <alignment vertical="center"/>
    </xf>
    <xf numFmtId="0" fontId="118" fillId="9" borderId="0" xfId="8" applyFont="1" applyFill="1" applyBorder="1" applyAlignment="1">
      <alignment horizontal="right" vertical="center"/>
    </xf>
    <xf numFmtId="0" fontId="108" fillId="9" borderId="0" xfId="8" applyFont="1" applyFill="1" applyBorder="1" applyAlignment="1">
      <alignment horizontal="left" vertical="top" wrapText="1"/>
    </xf>
    <xf numFmtId="0" fontId="106" fillId="9" borderId="0" xfId="0" applyFont="1" applyFill="1" applyBorder="1" applyAlignment="1">
      <alignment horizontal="left"/>
    </xf>
    <xf numFmtId="0" fontId="36" fillId="9" borderId="0" xfId="8" applyFont="1" applyFill="1" applyBorder="1" applyAlignment="1">
      <alignment vertical="center"/>
    </xf>
    <xf numFmtId="0" fontId="50" fillId="9" borderId="0" xfId="0" applyFont="1" applyFill="1" applyAlignment="1">
      <alignment vertical="center"/>
    </xf>
    <xf numFmtId="0" fontId="108" fillId="9" borderId="0" xfId="8" applyFont="1" applyFill="1" applyBorder="1" applyAlignment="1">
      <alignment horizontal="left" vertical="top"/>
    </xf>
    <xf numFmtId="0" fontId="108" fillId="9" borderId="0" xfId="8" applyFont="1" applyFill="1" applyBorder="1" applyAlignment="1">
      <alignment horizontal="left" vertical="top" wrapText="1"/>
    </xf>
    <xf numFmtId="0" fontId="113" fillId="9" borderId="0" xfId="8" applyFont="1" applyFill="1" applyBorder="1" applyAlignment="1">
      <alignment horizontal="left" vertical="top"/>
    </xf>
    <xf numFmtId="0" fontId="109" fillId="0" borderId="30" xfId="8" applyFont="1" applyFill="1" applyBorder="1" applyAlignment="1">
      <alignment vertical="center"/>
    </xf>
    <xf numFmtId="0" fontId="109" fillId="0" borderId="36" xfId="8" applyFont="1" applyFill="1" applyBorder="1" applyAlignment="1">
      <alignment vertical="center"/>
    </xf>
    <xf numFmtId="0" fontId="109" fillId="0" borderId="68" xfId="8" applyFont="1" applyFill="1" applyBorder="1" applyAlignment="1">
      <alignment vertical="center"/>
    </xf>
    <xf numFmtId="0" fontId="86" fillId="28" borderId="47" xfId="0" applyFont="1" applyFill="1" applyBorder="1" applyAlignment="1">
      <alignment vertical="top" wrapText="1"/>
    </xf>
    <xf numFmtId="0" fontId="91" fillId="28" borderId="20" xfId="0" applyFont="1" applyFill="1" applyBorder="1" applyAlignment="1">
      <alignment vertical="top" wrapText="1"/>
    </xf>
    <xf numFmtId="0" fontId="82" fillId="28" borderId="2" xfId="0" applyFont="1" applyFill="1" applyBorder="1" applyAlignment="1">
      <alignment horizontal="justify" vertical="top" wrapText="1"/>
    </xf>
    <xf numFmtId="0" fontId="86" fillId="28" borderId="23" xfId="0" applyFont="1" applyFill="1" applyBorder="1" applyAlignment="1">
      <alignment horizontal="left" vertical="top" wrapText="1"/>
    </xf>
    <xf numFmtId="0" fontId="82" fillId="28" borderId="2" xfId="0" applyFont="1" applyFill="1" applyBorder="1" applyAlignment="1">
      <alignment horizontal="left" vertical="top" wrapText="1"/>
    </xf>
    <xf numFmtId="0" fontId="25" fillId="0" borderId="0" xfId="0" applyFont="1" applyBorder="1" applyAlignment="1">
      <alignment horizontal="center"/>
    </xf>
    <xf numFmtId="0" fontId="0" fillId="0" borderId="9" xfId="0" applyBorder="1" applyAlignment="1">
      <alignment horizontal="center"/>
    </xf>
    <xf numFmtId="0" fontId="0" fillId="0" borderId="27" xfId="0" applyBorder="1" applyAlignment="1">
      <alignment horizontal="center"/>
    </xf>
    <xf numFmtId="0" fontId="0" fillId="0" borderId="10" xfId="0" applyBorder="1" applyAlignment="1">
      <alignment horizontal="center"/>
    </xf>
    <xf numFmtId="0" fontId="15" fillId="0" borderId="45" xfId="0" applyFont="1" applyBorder="1" applyAlignment="1">
      <alignment horizontal="center"/>
    </xf>
    <xf numFmtId="0" fontId="15" fillId="0" borderId="38" xfId="0" applyFont="1" applyBorder="1" applyAlignment="1">
      <alignment horizontal="center"/>
    </xf>
    <xf numFmtId="0" fontId="15" fillId="0" borderId="39" xfId="0" applyFont="1"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7" fillId="0" borderId="11" xfId="0" applyFont="1" applyBorder="1" applyAlignment="1">
      <alignment horizontal="center"/>
    </xf>
    <xf numFmtId="0" fontId="27" fillId="0" borderId="0" xfId="0" applyFont="1" applyBorder="1" applyAlignment="1">
      <alignment horizontal="center"/>
    </xf>
    <xf numFmtId="0" fontId="27" fillId="0" borderId="12" xfId="0" applyFont="1" applyBorder="1" applyAlignment="1">
      <alignment horizontal="center"/>
    </xf>
    <xf numFmtId="0" fontId="0" fillId="0" borderId="55" xfId="0" applyBorder="1" applyAlignment="1">
      <alignment horizontal="center"/>
    </xf>
    <xf numFmtId="0" fontId="0" fillId="0" borderId="68" xfId="0" applyBorder="1" applyAlignment="1">
      <alignment horizontal="center"/>
    </xf>
    <xf numFmtId="0" fontId="0" fillId="0" borderId="5" xfId="0" applyBorder="1" applyAlignment="1">
      <alignment horizontal="center"/>
    </xf>
    <xf numFmtId="0" fontId="0" fillId="0" borderId="20" xfId="0" applyBorder="1" applyAlignment="1">
      <alignment horizontal="center"/>
    </xf>
    <xf numFmtId="0" fontId="0" fillId="0" borderId="51" xfId="0" applyBorder="1" applyAlignment="1">
      <alignment horizontal="center"/>
    </xf>
    <xf numFmtId="0" fontId="0" fillId="0" borderId="42"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2" xfId="0" applyBorder="1" applyAlignment="1">
      <alignment horizontal="left"/>
    </xf>
    <xf numFmtId="0" fontId="0" fillId="0" borderId="53" xfId="0" applyBorder="1" applyAlignment="1">
      <alignment horizontal="left"/>
    </xf>
    <xf numFmtId="0" fontId="0" fillId="0" borderId="70" xfId="0" applyBorder="1" applyAlignment="1">
      <alignment horizontal="center"/>
    </xf>
    <xf numFmtId="0" fontId="0" fillId="0" borderId="71" xfId="0" applyBorder="1" applyAlignment="1">
      <alignment horizontal="center"/>
    </xf>
    <xf numFmtId="0" fontId="0" fillId="0" borderId="5" xfId="0" applyBorder="1" applyAlignment="1">
      <alignment horizontal="left"/>
    </xf>
    <xf numFmtId="0" fontId="0" fillId="0" borderId="20" xfId="0" applyBorder="1" applyAlignment="1">
      <alignment horizontal="left"/>
    </xf>
    <xf numFmtId="0" fontId="0" fillId="0" borderId="51"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30" xfId="0" applyBorder="1" applyAlignment="1">
      <alignment horizontal="left"/>
    </xf>
    <xf numFmtId="0" fontId="0" fillId="0" borderId="68" xfId="0" applyBorder="1" applyAlignment="1">
      <alignment horizontal="left"/>
    </xf>
    <xf numFmtId="0" fontId="0" fillId="0" borderId="55" xfId="0" applyBorder="1" applyAlignment="1">
      <alignment horizontal="left"/>
    </xf>
    <xf numFmtId="0" fontId="0" fillId="0" borderId="36" xfId="0" applyBorder="1" applyAlignment="1">
      <alignment horizontal="left"/>
    </xf>
    <xf numFmtId="0" fontId="0" fillId="0" borderId="37" xfId="0" applyBorder="1" applyAlignment="1">
      <alignment horizontal="left"/>
    </xf>
    <xf numFmtId="0" fontId="0" fillId="0" borderId="66" xfId="0" applyBorder="1" applyAlignment="1">
      <alignment horizontal="left"/>
    </xf>
    <xf numFmtId="0" fontId="0" fillId="0" borderId="67"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0" fillId="0" borderId="69" xfId="0" applyBorder="1" applyAlignment="1">
      <alignment horizontal="center"/>
    </xf>
    <xf numFmtId="0" fontId="15" fillId="0" borderId="0" xfId="0" applyFont="1" applyBorder="1" applyAlignment="1">
      <alignment horizontal="center"/>
    </xf>
    <xf numFmtId="0" fontId="0" fillId="18" borderId="69" xfId="0" applyFill="1" applyBorder="1" applyAlignment="1">
      <alignment horizontal="center"/>
    </xf>
    <xf numFmtId="0" fontId="0" fillId="18" borderId="70" xfId="0" applyFill="1" applyBorder="1" applyAlignment="1">
      <alignment horizontal="center"/>
    </xf>
    <xf numFmtId="0" fontId="0" fillId="18" borderId="71" xfId="0" applyFill="1" applyBorder="1" applyAlignment="1">
      <alignment horizontal="center"/>
    </xf>
    <xf numFmtId="0" fontId="0" fillId="18" borderId="5" xfId="0" applyFill="1" applyBorder="1" applyAlignment="1">
      <alignment horizontal="center"/>
    </xf>
    <xf numFmtId="0" fontId="0" fillId="18" borderId="20" xfId="0" applyFill="1" applyBorder="1" applyAlignment="1">
      <alignment horizontal="center"/>
    </xf>
    <xf numFmtId="0" fontId="0" fillId="18" borderId="13" xfId="0" applyFill="1" applyBorder="1" applyAlignment="1">
      <alignment horizontal="center"/>
    </xf>
    <xf numFmtId="0" fontId="0" fillId="0" borderId="49" xfId="0" applyBorder="1" applyAlignment="1">
      <alignment horizontal="center"/>
    </xf>
    <xf numFmtId="0" fontId="0" fillId="0" borderId="48" xfId="0" applyBorder="1" applyAlignment="1">
      <alignment horizontal="center"/>
    </xf>
    <xf numFmtId="0" fontId="0" fillId="0" borderId="67" xfId="0" applyBorder="1" applyAlignment="1">
      <alignment horizontal="center"/>
    </xf>
    <xf numFmtId="0" fontId="15" fillId="18" borderId="45" xfId="0" applyFont="1" applyFill="1" applyBorder="1" applyAlignment="1">
      <alignment horizontal="left"/>
    </xf>
    <xf numFmtId="0" fontId="15" fillId="18" borderId="38" xfId="0" applyFont="1" applyFill="1" applyBorder="1" applyAlignment="1">
      <alignment horizontal="left"/>
    </xf>
    <xf numFmtId="0" fontId="15" fillId="18" borderId="39" xfId="0" applyFont="1" applyFill="1" applyBorder="1" applyAlignment="1">
      <alignment horizontal="left"/>
    </xf>
    <xf numFmtId="0" fontId="15" fillId="11" borderId="45" xfId="0" applyFont="1" applyFill="1" applyBorder="1" applyAlignment="1">
      <alignment horizontal="center"/>
    </xf>
    <xf numFmtId="0" fontId="15" fillId="11" borderId="38" xfId="0" applyFont="1" applyFill="1" applyBorder="1" applyAlignment="1">
      <alignment horizontal="center"/>
    </xf>
    <xf numFmtId="0" fontId="15" fillId="11" borderId="39" xfId="0" applyFont="1" applyFill="1" applyBorder="1" applyAlignment="1">
      <alignment horizontal="center"/>
    </xf>
    <xf numFmtId="0" fontId="15" fillId="11" borderId="45" xfId="0" applyFont="1" applyFill="1" applyBorder="1" applyAlignment="1">
      <alignment horizontal="left"/>
    </xf>
    <xf numFmtId="0" fontId="15" fillId="11" borderId="38" xfId="0" applyFont="1" applyFill="1" applyBorder="1" applyAlignment="1">
      <alignment horizontal="left"/>
    </xf>
    <xf numFmtId="0" fontId="15" fillId="11" borderId="39" xfId="0" applyFont="1" applyFill="1" applyBorder="1" applyAlignment="1">
      <alignment horizontal="left"/>
    </xf>
    <xf numFmtId="0" fontId="15" fillId="12" borderId="45" xfId="0" applyFont="1" applyFill="1" applyBorder="1" applyAlignment="1">
      <alignment horizontal="left"/>
    </xf>
    <xf numFmtId="0" fontId="15" fillId="12" borderId="39" xfId="0" applyFont="1" applyFill="1" applyBorder="1" applyAlignment="1">
      <alignment horizontal="left"/>
    </xf>
    <xf numFmtId="0" fontId="74" fillId="0" borderId="47" xfId="0" applyFont="1" applyBorder="1" applyAlignment="1">
      <alignment horizontal="center" vertical="center" wrapText="1"/>
    </xf>
    <xf numFmtId="0" fontId="74" fillId="0" borderId="31" xfId="0" applyFont="1" applyBorder="1" applyAlignment="1">
      <alignment horizontal="center" vertical="center" wrapText="1"/>
    </xf>
    <xf numFmtId="0" fontId="74" fillId="0" borderId="33" xfId="0" applyFont="1" applyBorder="1" applyAlignment="1">
      <alignment horizontal="center" vertical="center" wrapText="1"/>
    </xf>
    <xf numFmtId="0" fontId="74" fillId="0" borderId="69" xfId="0" applyFont="1" applyBorder="1" applyAlignment="1">
      <alignment horizontal="center" vertical="center" wrapText="1"/>
    </xf>
    <xf numFmtId="0" fontId="74" fillId="0" borderId="70" xfId="0" applyFont="1" applyBorder="1" applyAlignment="1">
      <alignment horizontal="center" vertical="center" wrapText="1"/>
    </xf>
    <xf numFmtId="0" fontId="74" fillId="0" borderId="71" xfId="0" applyFont="1" applyBorder="1" applyAlignment="1">
      <alignment horizontal="center" vertical="center" wrapText="1"/>
    </xf>
    <xf numFmtId="0" fontId="70" fillId="0" borderId="7" xfId="0" applyFont="1" applyBorder="1" applyAlignment="1">
      <alignment horizontal="left" vertical="top" wrapText="1"/>
    </xf>
    <xf numFmtId="0" fontId="70" fillId="0" borderId="35" xfId="0" applyFont="1" applyBorder="1" applyAlignment="1">
      <alignment horizontal="left" vertical="top" wrapText="1"/>
    </xf>
    <xf numFmtId="0" fontId="70" fillId="0" borderId="8" xfId="0" applyFont="1" applyBorder="1" applyAlignment="1">
      <alignment horizontal="left" vertical="top" wrapText="1"/>
    </xf>
    <xf numFmtId="0" fontId="70" fillId="0" borderId="11" xfId="0" applyFont="1" applyBorder="1" applyAlignment="1">
      <alignment horizontal="left" vertical="top" wrapText="1"/>
    </xf>
    <xf numFmtId="0" fontId="70" fillId="0" borderId="0" xfId="0" applyFont="1" applyBorder="1" applyAlignment="1">
      <alignment horizontal="left" vertical="top" wrapText="1"/>
    </xf>
    <xf numFmtId="0" fontId="70" fillId="0" borderId="12" xfId="0" applyFont="1" applyBorder="1" applyAlignment="1">
      <alignment horizontal="left" vertical="top" wrapText="1"/>
    </xf>
    <xf numFmtId="0" fontId="70" fillId="0" borderId="9" xfId="0" applyFont="1" applyBorder="1" applyAlignment="1">
      <alignment horizontal="left" vertical="top" wrapText="1"/>
    </xf>
    <xf numFmtId="0" fontId="70" fillId="0" borderId="27" xfId="0" applyFont="1" applyBorder="1" applyAlignment="1">
      <alignment horizontal="left" vertical="top" wrapText="1"/>
    </xf>
    <xf numFmtId="0" fontId="70" fillId="0" borderId="10" xfId="0" applyFont="1" applyBorder="1" applyAlignment="1">
      <alignment horizontal="left" vertical="top" wrapText="1"/>
    </xf>
    <xf numFmtId="0" fontId="74" fillId="0" borderId="50"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12" xfId="0" applyFont="1" applyBorder="1" applyAlignment="1">
      <alignment horizontal="center" vertical="center" wrapText="1"/>
    </xf>
    <xf numFmtId="0" fontId="84" fillId="0" borderId="7" xfId="0" applyFont="1" applyBorder="1" applyAlignment="1">
      <alignment horizontal="center" vertical="top" wrapText="1"/>
    </xf>
    <xf numFmtId="0" fontId="84" fillId="0" borderId="35" xfId="0" applyFont="1" applyBorder="1" applyAlignment="1">
      <alignment horizontal="center" vertical="top" wrapText="1"/>
    </xf>
    <xf numFmtId="0" fontId="84" fillId="0" borderId="8" xfId="0" applyFont="1" applyBorder="1" applyAlignment="1">
      <alignment horizontal="center" vertical="top" wrapText="1"/>
    </xf>
    <xf numFmtId="0" fontId="69" fillId="0" borderId="45" xfId="0" applyFont="1" applyBorder="1" applyAlignment="1">
      <alignment horizontal="center"/>
    </xf>
    <xf numFmtId="0" fontId="69" fillId="0" borderId="39" xfId="0" applyFont="1" applyBorder="1" applyAlignment="1">
      <alignment horizontal="center"/>
    </xf>
    <xf numFmtId="0" fontId="69" fillId="0" borderId="38" xfId="0" applyFont="1" applyBorder="1" applyAlignment="1">
      <alignment horizontal="center"/>
    </xf>
    <xf numFmtId="0" fontId="72" fillId="0" borderId="38" xfId="0" applyFont="1" applyBorder="1" applyAlignment="1">
      <alignment horizontal="center" vertical="center"/>
    </xf>
    <xf numFmtId="0" fontId="72" fillId="0" borderId="39" xfId="0" applyFont="1" applyBorder="1" applyAlignment="1">
      <alignment horizontal="center" vertical="center"/>
    </xf>
    <xf numFmtId="0" fontId="76" fillId="0" borderId="45" xfId="0" applyFont="1" applyBorder="1" applyAlignment="1">
      <alignment horizontal="center" vertical="top" wrapText="1"/>
    </xf>
    <xf numFmtId="0" fontId="76" fillId="0" borderId="38" xfId="0" applyFont="1" applyBorder="1" applyAlignment="1">
      <alignment horizontal="center" vertical="top" wrapText="1"/>
    </xf>
    <xf numFmtId="0" fontId="76" fillId="0" borderId="39" xfId="0" applyFont="1" applyBorder="1" applyAlignment="1">
      <alignment horizontal="center" vertical="top" wrapText="1"/>
    </xf>
    <xf numFmtId="0" fontId="75" fillId="14" borderId="45" xfId="0" applyFont="1" applyFill="1" applyBorder="1" applyAlignment="1">
      <alignment horizontal="center" vertical="top" wrapText="1"/>
    </xf>
    <xf numFmtId="0" fontId="75" fillId="14" borderId="39" xfId="0" applyFont="1" applyFill="1" applyBorder="1" applyAlignment="1">
      <alignment horizontal="center" vertical="top" wrapText="1"/>
    </xf>
    <xf numFmtId="0" fontId="70" fillId="11" borderId="23" xfId="0" applyFont="1" applyFill="1" applyBorder="1" applyAlignment="1">
      <alignment vertical="center"/>
    </xf>
    <xf numFmtId="0" fontId="70" fillId="11" borderId="24" xfId="0" applyFont="1" applyFill="1" applyBorder="1" applyAlignment="1">
      <alignment vertical="center"/>
    </xf>
    <xf numFmtId="0" fontId="70" fillId="11" borderId="25" xfId="0" applyFont="1" applyFill="1" applyBorder="1" applyAlignment="1">
      <alignment vertical="center"/>
    </xf>
    <xf numFmtId="0" fontId="91" fillId="0" borderId="31" xfId="0" applyFont="1" applyBorder="1" applyAlignment="1">
      <alignment vertical="top" wrapText="1"/>
    </xf>
    <xf numFmtId="0" fontId="91" fillId="0" borderId="0" xfId="0" applyFont="1" applyBorder="1" applyAlignment="1">
      <alignment vertical="top" wrapText="1"/>
    </xf>
    <xf numFmtId="0" fontId="91" fillId="0" borderId="29" xfId="0" applyFont="1" applyBorder="1" applyAlignment="1">
      <alignment vertical="top" wrapText="1"/>
    </xf>
    <xf numFmtId="0" fontId="86" fillId="28" borderId="23" xfId="0" applyFont="1" applyFill="1" applyBorder="1" applyAlignment="1">
      <alignment horizontal="left" vertical="center" wrapText="1"/>
    </xf>
    <xf numFmtId="0" fontId="86" fillId="28" borderId="25" xfId="0" applyFont="1" applyFill="1" applyBorder="1" applyAlignment="1">
      <alignment horizontal="left" vertical="center" wrapText="1"/>
    </xf>
    <xf numFmtId="0" fontId="86" fillId="28" borderId="23" xfId="0" applyFont="1" applyFill="1" applyBorder="1" applyAlignment="1">
      <alignment horizontal="left" vertical="top" wrapText="1"/>
    </xf>
    <xf numFmtId="0" fontId="86" fillId="28" borderId="24" xfId="0" applyFont="1" applyFill="1" applyBorder="1" applyAlignment="1">
      <alignment horizontal="left" vertical="top" wrapText="1"/>
    </xf>
    <xf numFmtId="0" fontId="86" fillId="28" borderId="25" xfId="0" applyFont="1" applyFill="1" applyBorder="1" applyAlignment="1">
      <alignment horizontal="left" vertical="top" wrapText="1"/>
    </xf>
    <xf numFmtId="0" fontId="91" fillId="0" borderId="23" xfId="0" applyFont="1" applyBorder="1" applyAlignment="1">
      <alignment horizontal="left" vertical="top" wrapText="1"/>
    </xf>
    <xf numFmtId="0" fontId="91" fillId="0" borderId="25" xfId="0" applyFont="1" applyBorder="1" applyAlignment="1">
      <alignment horizontal="left" vertical="top" wrapText="1"/>
    </xf>
    <xf numFmtId="0" fontId="86" fillId="0" borderId="23" xfId="0" applyFont="1" applyBorder="1" applyAlignment="1">
      <alignment horizontal="left" vertical="top" wrapText="1"/>
    </xf>
    <xf numFmtId="0" fontId="86" fillId="0" borderId="25" xfId="0" applyFont="1" applyBorder="1" applyAlignment="1">
      <alignment horizontal="left" vertical="top" wrapText="1"/>
    </xf>
    <xf numFmtId="0" fontId="70" fillId="0" borderId="7" xfId="0" applyFont="1" applyBorder="1" applyAlignment="1">
      <alignment horizontal="left" vertical="center" wrapText="1"/>
    </xf>
    <xf numFmtId="0" fontId="70" fillId="0" borderId="35" xfId="0" applyFont="1" applyBorder="1" applyAlignment="1">
      <alignment horizontal="left" vertical="center" wrapText="1"/>
    </xf>
    <xf numFmtId="0" fontId="70" fillId="0" borderId="8" xfId="0" applyFont="1" applyBorder="1" applyAlignment="1">
      <alignment horizontal="left" vertical="center" wrapText="1"/>
    </xf>
    <xf numFmtId="0" fontId="70" fillId="0" borderId="9" xfId="0" applyFont="1" applyBorder="1" applyAlignment="1">
      <alignment horizontal="left" vertical="center" wrapText="1"/>
    </xf>
    <xf numFmtId="0" fontId="70" fillId="0" borderId="27" xfId="0" applyFont="1" applyBorder="1" applyAlignment="1">
      <alignment horizontal="left" vertical="center" wrapText="1"/>
    </xf>
    <xf numFmtId="0" fontId="70" fillId="0" borderId="10" xfId="0" applyFont="1" applyBorder="1" applyAlignment="1">
      <alignment horizontal="left" vertical="center" wrapText="1"/>
    </xf>
    <xf numFmtId="0" fontId="74" fillId="0" borderId="55" xfId="0" applyFont="1" applyBorder="1" applyAlignment="1">
      <alignment horizontal="center" vertical="center" wrapText="1"/>
    </xf>
    <xf numFmtId="0" fontId="74" fillId="0" borderId="36" xfId="0" applyFont="1" applyBorder="1" applyAlignment="1">
      <alignment horizontal="center" vertical="center" wrapText="1"/>
    </xf>
    <xf numFmtId="0" fontId="74" fillId="0" borderId="37" xfId="0" applyFont="1" applyBorder="1" applyAlignment="1">
      <alignment horizontal="center" vertical="center" wrapText="1"/>
    </xf>
    <xf numFmtId="0" fontId="76" fillId="15" borderId="5" xfId="0" applyFont="1" applyFill="1" applyBorder="1" applyAlignment="1">
      <alignment vertical="center"/>
    </xf>
    <xf numFmtId="0" fontId="70" fillId="0" borderId="20" xfId="0" applyFont="1" applyBorder="1" applyAlignment="1"/>
    <xf numFmtId="0" fontId="70" fillId="0" borderId="13" xfId="0" applyFont="1" applyBorder="1" applyAlignment="1"/>
    <xf numFmtId="0" fontId="94" fillId="9" borderId="45" xfId="0" applyFont="1" applyFill="1" applyBorder="1" applyAlignment="1">
      <alignment horizontal="center" vertical="top" wrapText="1"/>
    </xf>
    <xf numFmtId="0" fontId="94" fillId="9" borderId="39" xfId="0" applyFont="1" applyFill="1" applyBorder="1" applyAlignment="1">
      <alignment horizontal="center" vertical="top" wrapText="1"/>
    </xf>
    <xf numFmtId="0" fontId="100" fillId="0" borderId="7" xfId="0" applyFont="1" applyBorder="1" applyAlignment="1">
      <alignment horizontal="left" vertical="center" wrapText="1"/>
    </xf>
    <xf numFmtId="0" fontId="100" fillId="0" borderId="35" xfId="0" applyFont="1" applyBorder="1" applyAlignment="1">
      <alignment horizontal="left" vertical="center" wrapText="1"/>
    </xf>
    <xf numFmtId="0" fontId="100" fillId="0" borderId="8" xfId="0" applyFont="1" applyBorder="1" applyAlignment="1">
      <alignment horizontal="left" vertical="center" wrapText="1"/>
    </xf>
    <xf numFmtId="0" fontId="100" fillId="0" borderId="11" xfId="0" applyFont="1" applyBorder="1" applyAlignment="1">
      <alignment horizontal="left" vertical="center" wrapText="1"/>
    </xf>
    <xf numFmtId="0" fontId="100" fillId="0" borderId="0" xfId="0" applyFont="1" applyBorder="1" applyAlignment="1">
      <alignment horizontal="left" vertical="center" wrapText="1"/>
    </xf>
    <xf numFmtId="0" fontId="100" fillId="0" borderId="12" xfId="0" applyFont="1" applyBorder="1" applyAlignment="1">
      <alignment horizontal="left" vertical="center" wrapText="1"/>
    </xf>
    <xf numFmtId="0" fontId="100" fillId="0" borderId="9" xfId="0" applyFont="1" applyBorder="1" applyAlignment="1">
      <alignment horizontal="left" vertical="center" wrapText="1"/>
    </xf>
    <xf numFmtId="0" fontId="100" fillId="0" borderId="27" xfId="0" applyFont="1" applyBorder="1" applyAlignment="1">
      <alignment horizontal="left" vertical="center" wrapText="1"/>
    </xf>
    <xf numFmtId="0" fontId="100" fillId="0" borderId="10" xfId="0" applyFont="1" applyBorder="1" applyAlignment="1">
      <alignment horizontal="left" vertical="center" wrapText="1"/>
    </xf>
    <xf numFmtId="0" fontId="74" fillId="0" borderId="0" xfId="0" applyFont="1" applyAlignment="1">
      <alignment horizontal="left" vertical="center"/>
    </xf>
    <xf numFmtId="0" fontId="70" fillId="8" borderId="23" xfId="0" applyFont="1" applyFill="1" applyBorder="1" applyAlignment="1">
      <alignment horizontal="left" vertical="center"/>
    </xf>
    <xf numFmtId="0" fontId="70" fillId="8" borderId="24" xfId="0" applyFont="1" applyFill="1" applyBorder="1" applyAlignment="1">
      <alignment horizontal="left" vertical="center"/>
    </xf>
    <xf numFmtId="0" fontId="70" fillId="8" borderId="25" xfId="0" applyFont="1" applyFill="1" applyBorder="1" applyAlignment="1">
      <alignment horizontal="left" vertical="center"/>
    </xf>
    <xf numFmtId="0" fontId="82" fillId="0" borderId="23" xfId="0" applyFont="1" applyBorder="1" applyAlignment="1">
      <alignment horizontal="justify" vertical="top" wrapText="1"/>
    </xf>
    <xf numFmtId="0" fontId="82" fillId="0" borderId="24" xfId="0" applyFont="1" applyBorder="1" applyAlignment="1">
      <alignment horizontal="justify" vertical="top" wrapText="1"/>
    </xf>
    <xf numFmtId="0" fontId="82" fillId="0" borderId="25" xfId="0" applyFont="1" applyBorder="1" applyAlignment="1">
      <alignment horizontal="justify" vertical="top" wrapText="1"/>
    </xf>
    <xf numFmtId="0" fontId="79" fillId="0" borderId="7" xfId="0" applyFont="1" applyBorder="1" applyAlignment="1">
      <alignment horizontal="center" vertical="center"/>
    </xf>
    <xf numFmtId="0" fontId="79" fillId="0" borderId="35" xfId="0" applyFont="1" applyBorder="1" applyAlignment="1">
      <alignment horizontal="center" vertical="center"/>
    </xf>
    <xf numFmtId="0" fontId="79" fillId="0" borderId="8" xfId="0" applyFont="1" applyBorder="1" applyAlignment="1">
      <alignment horizontal="center" vertical="center"/>
    </xf>
    <xf numFmtId="0" fontId="79" fillId="0" borderId="80" xfId="0" applyFont="1" applyBorder="1" applyAlignment="1">
      <alignment horizontal="center"/>
    </xf>
    <xf numFmtId="0" fontId="79" fillId="0" borderId="81" xfId="0" applyFont="1" applyBorder="1" applyAlignment="1">
      <alignment horizontal="center"/>
    </xf>
    <xf numFmtId="0" fontId="79" fillId="0" borderId="82" xfId="0" applyFont="1" applyBorder="1" applyAlignment="1">
      <alignment horizontal="center"/>
    </xf>
    <xf numFmtId="0" fontId="95" fillId="11" borderId="20" xfId="0" applyFont="1" applyFill="1" applyBorder="1" applyAlignment="1">
      <alignment horizontal="left" vertical="top" wrapText="1"/>
    </xf>
    <xf numFmtId="0" fontId="70" fillId="0" borderId="20" xfId="0" applyFont="1" applyBorder="1" applyAlignment="1">
      <alignment horizontal="left" vertical="top" wrapText="1"/>
    </xf>
    <xf numFmtId="0" fontId="70" fillId="0" borderId="13" xfId="0" applyFont="1" applyBorder="1" applyAlignment="1">
      <alignment horizontal="left" vertical="top" wrapText="1"/>
    </xf>
    <xf numFmtId="0" fontId="75" fillId="14" borderId="45" xfId="0" applyFont="1" applyFill="1" applyBorder="1" applyAlignment="1">
      <alignment horizontal="center" vertical="center" wrapText="1"/>
    </xf>
    <xf numFmtId="0" fontId="75" fillId="14" borderId="39" xfId="0" applyFont="1" applyFill="1" applyBorder="1" applyAlignment="1">
      <alignment horizontal="center" vertical="center" wrapText="1"/>
    </xf>
    <xf numFmtId="0" fontId="70" fillId="17" borderId="2" xfId="0" applyFont="1" applyFill="1" applyBorder="1" applyAlignment="1">
      <alignment horizontal="center" vertical="center"/>
    </xf>
    <xf numFmtId="0" fontId="94" fillId="0" borderId="0" xfId="0" applyFont="1" applyFill="1" applyBorder="1" applyAlignment="1">
      <alignment horizontal="center" vertical="top" wrapText="1"/>
    </xf>
    <xf numFmtId="0" fontId="84" fillId="0" borderId="80" xfId="0" applyFont="1" applyBorder="1" applyAlignment="1">
      <alignment horizontal="center"/>
    </xf>
    <xf numFmtId="0" fontId="84" fillId="0" borderId="81" xfId="0" applyFont="1" applyBorder="1" applyAlignment="1">
      <alignment horizontal="center"/>
    </xf>
    <xf numFmtId="0" fontId="84" fillId="0" borderId="82" xfId="0" applyFont="1" applyBorder="1" applyAlignment="1">
      <alignment horizontal="center"/>
    </xf>
    <xf numFmtId="0" fontId="70" fillId="12" borderId="23" xfId="0" applyFont="1" applyFill="1" applyBorder="1" applyAlignment="1">
      <alignment horizontal="center" vertical="center"/>
    </xf>
    <xf numFmtId="0" fontId="70" fillId="12" borderId="24" xfId="0" applyFont="1" applyFill="1" applyBorder="1" applyAlignment="1">
      <alignment horizontal="center" vertical="center"/>
    </xf>
    <xf numFmtId="0" fontId="70" fillId="12" borderId="25" xfId="0" applyFont="1" applyFill="1" applyBorder="1" applyAlignment="1">
      <alignment horizontal="center" vertical="center"/>
    </xf>
    <xf numFmtId="0" fontId="76" fillId="14" borderId="46" xfId="0" applyFont="1" applyFill="1" applyBorder="1" applyAlignment="1">
      <alignment horizontal="center" vertical="top" wrapText="1"/>
    </xf>
    <xf numFmtId="0" fontId="76" fillId="14" borderId="44" xfId="0" applyFont="1" applyFill="1" applyBorder="1" applyAlignment="1">
      <alignment horizontal="center" vertical="top" wrapText="1"/>
    </xf>
    <xf numFmtId="0" fontId="76" fillId="14" borderId="43" xfId="0" applyFont="1" applyFill="1" applyBorder="1" applyAlignment="1">
      <alignment horizontal="center" vertical="top" wrapText="1"/>
    </xf>
    <xf numFmtId="0" fontId="78" fillId="14" borderId="46" xfId="0" applyFont="1" applyFill="1" applyBorder="1" applyAlignment="1">
      <alignment horizontal="center" vertical="top" wrapText="1"/>
    </xf>
    <xf numFmtId="0" fontId="78" fillId="14" borderId="44" xfId="0" applyFont="1" applyFill="1" applyBorder="1" applyAlignment="1">
      <alignment horizontal="center" vertical="top" wrapText="1"/>
    </xf>
    <xf numFmtId="0" fontId="78" fillId="14" borderId="43" xfId="0" applyFont="1" applyFill="1" applyBorder="1" applyAlignment="1">
      <alignment horizontal="center" vertical="top" wrapText="1"/>
    </xf>
    <xf numFmtId="0" fontId="80" fillId="14" borderId="44" xfId="0" applyFont="1" applyFill="1" applyBorder="1" applyAlignment="1">
      <alignment horizontal="center" vertical="top" wrapText="1"/>
    </xf>
    <xf numFmtId="0" fontId="80" fillId="14" borderId="43" xfId="0" applyFont="1" applyFill="1" applyBorder="1" applyAlignment="1">
      <alignment horizontal="center" vertical="top" wrapText="1"/>
    </xf>
    <xf numFmtId="0" fontId="29" fillId="18" borderId="5" xfId="0" applyFont="1" applyFill="1" applyBorder="1" applyAlignment="1">
      <alignment horizontal="center" wrapText="1"/>
    </xf>
    <xf numFmtId="0" fontId="29" fillId="18" borderId="20" xfId="0" applyFont="1" applyFill="1" applyBorder="1" applyAlignment="1">
      <alignment horizontal="center" wrapText="1"/>
    </xf>
    <xf numFmtId="164" fontId="30" fillId="5" borderId="2" xfId="1" applyFont="1" applyFill="1" applyBorder="1" applyAlignment="1" applyProtection="1">
      <alignment horizontal="left" vertical="center" wrapText="1"/>
      <protection locked="0"/>
    </xf>
    <xf numFmtId="0" fontId="29" fillId="5" borderId="2" xfId="0" applyFont="1" applyFill="1" applyBorder="1" applyAlignment="1" applyProtection="1">
      <alignment horizontal="left" vertical="center" wrapText="1"/>
      <protection locked="0"/>
    </xf>
    <xf numFmtId="0" fontId="23" fillId="14" borderId="42" xfId="0" applyFont="1" applyFill="1" applyBorder="1" applyAlignment="1">
      <alignment horizontal="center" vertical="top" wrapText="1"/>
    </xf>
    <xf numFmtId="0" fontId="23" fillId="14" borderId="20" xfId="0" applyFont="1" applyFill="1" applyBorder="1" applyAlignment="1">
      <alignment horizontal="center" vertical="top" wrapText="1"/>
    </xf>
    <xf numFmtId="0" fontId="23" fillId="14" borderId="13" xfId="0" applyFont="1" applyFill="1" applyBorder="1" applyAlignment="1">
      <alignment horizontal="center" vertical="top" wrapText="1"/>
    </xf>
    <xf numFmtId="0" fontId="23" fillId="14" borderId="32" xfId="0" applyFont="1" applyFill="1" applyBorder="1" applyAlignment="1">
      <alignment horizontal="center" vertical="top" wrapText="1"/>
    </xf>
    <xf numFmtId="0" fontId="23" fillId="14" borderId="31" xfId="0" applyFont="1" applyFill="1" applyBorder="1" applyAlignment="1">
      <alignment horizontal="center" vertical="top" wrapText="1"/>
    </xf>
    <xf numFmtId="164" fontId="26" fillId="0" borderId="0" xfId="1" applyFont="1" applyFill="1" applyBorder="1" applyAlignment="1">
      <alignment horizontal="center" vertical="center" wrapText="1"/>
    </xf>
    <xf numFmtId="0" fontId="21" fillId="14" borderId="46" xfId="0" applyFont="1" applyFill="1" applyBorder="1" applyAlignment="1">
      <alignment horizontal="center" vertical="top" wrapText="1"/>
    </xf>
    <xf numFmtId="0" fontId="6" fillId="14" borderId="44" xfId="0" applyFont="1" applyFill="1" applyBorder="1" applyAlignment="1">
      <alignment horizontal="center" vertical="top" wrapText="1"/>
    </xf>
    <xf numFmtId="0" fontId="6" fillId="14" borderId="43" xfId="0" applyFont="1" applyFill="1" applyBorder="1" applyAlignment="1">
      <alignment horizontal="center" vertical="top" wrapText="1"/>
    </xf>
    <xf numFmtId="164" fontId="11" fillId="0" borderId="52" xfId="1" applyFont="1" applyBorder="1" applyAlignment="1">
      <alignment horizontal="center" vertical="center" wrapText="1"/>
    </xf>
    <xf numFmtId="164" fontId="11" fillId="0" borderId="53" xfId="1" applyFont="1" applyBorder="1" applyAlignment="1">
      <alignment horizontal="center" vertical="center" wrapText="1"/>
    </xf>
    <xf numFmtId="164" fontId="11" fillId="0" borderId="54" xfId="1" applyFont="1" applyBorder="1" applyAlignment="1">
      <alignment horizontal="center" vertical="center" wrapText="1"/>
    </xf>
    <xf numFmtId="164" fontId="11" fillId="4" borderId="1" xfId="1" applyFont="1" applyFill="1" applyBorder="1" applyAlignment="1">
      <alignment horizontal="center" wrapText="1"/>
    </xf>
    <xf numFmtId="164" fontId="12" fillId="4" borderId="1" xfId="1" applyFont="1" applyFill="1" applyBorder="1" applyAlignment="1">
      <alignment horizontal="center" wrapText="1"/>
    </xf>
    <xf numFmtId="0" fontId="21" fillId="14" borderId="44" xfId="0" applyFont="1" applyFill="1" applyBorder="1" applyAlignment="1">
      <alignment horizontal="center" vertical="top" wrapText="1"/>
    </xf>
    <xf numFmtId="0" fontId="21" fillId="14" borderId="43" xfId="0" applyFont="1" applyFill="1" applyBorder="1" applyAlignment="1">
      <alignment horizontal="center" vertical="top" wrapText="1"/>
    </xf>
    <xf numFmtId="164" fontId="11" fillId="0" borderId="63" xfId="1" applyFont="1" applyFill="1" applyBorder="1" applyAlignment="1">
      <alignment horizontal="center" vertical="center"/>
    </xf>
    <xf numFmtId="164" fontId="11" fillId="0" borderId="64" xfId="1" applyFont="1" applyFill="1" applyBorder="1" applyAlignment="1">
      <alignment horizontal="center" vertical="center"/>
    </xf>
    <xf numFmtId="164" fontId="11" fillId="0" borderId="65" xfId="1" applyFont="1" applyFill="1" applyBorder="1" applyAlignment="1">
      <alignment horizontal="center" vertical="center"/>
    </xf>
    <xf numFmtId="164" fontId="14" fillId="22" borderId="14" xfId="1" applyFont="1" applyFill="1" applyBorder="1" applyAlignment="1">
      <alignment horizontal="center" wrapText="1"/>
    </xf>
    <xf numFmtId="164" fontId="14" fillId="22" borderId="3" xfId="1" applyFont="1" applyFill="1" applyBorder="1" applyAlignment="1">
      <alignment horizontal="center" wrapText="1"/>
    </xf>
    <xf numFmtId="164" fontId="14" fillId="22" borderId="21" xfId="1" applyFont="1" applyFill="1" applyBorder="1" applyAlignment="1">
      <alignment horizontal="center" wrapText="1"/>
    </xf>
    <xf numFmtId="0" fontId="21" fillId="14" borderId="9" xfId="0" applyFont="1" applyFill="1" applyBorder="1" applyAlignment="1">
      <alignment horizontal="center" vertical="top" wrapText="1"/>
    </xf>
    <xf numFmtId="0" fontId="21" fillId="14" borderId="10" xfId="0" applyFont="1" applyFill="1" applyBorder="1" applyAlignment="1">
      <alignment horizontal="center" vertical="top" wrapText="1"/>
    </xf>
    <xf numFmtId="0" fontId="21" fillId="14" borderId="45" xfId="0" applyFont="1" applyFill="1" applyBorder="1" applyAlignment="1">
      <alignment horizontal="center" vertical="top" wrapText="1"/>
    </xf>
    <xf numFmtId="0" fontId="21" fillId="14" borderId="38" xfId="0" applyFont="1" applyFill="1" applyBorder="1" applyAlignment="1">
      <alignment horizontal="center" vertical="top" wrapText="1"/>
    </xf>
    <xf numFmtId="0" fontId="21" fillId="14" borderId="39" xfId="0" applyFont="1" applyFill="1" applyBorder="1" applyAlignment="1">
      <alignment horizontal="center" vertical="top" wrapText="1"/>
    </xf>
    <xf numFmtId="164" fontId="11" fillId="15" borderId="52" xfId="1" applyFont="1" applyFill="1" applyBorder="1" applyAlignment="1">
      <alignment horizontal="center" vertical="center" wrapText="1"/>
    </xf>
    <xf numFmtId="164" fontId="11" fillId="15" borderId="53" xfId="1" applyFont="1" applyFill="1" applyBorder="1" applyAlignment="1">
      <alignment horizontal="center" vertical="center" wrapText="1"/>
    </xf>
    <xf numFmtId="164" fontId="11" fillId="15" borderId="54" xfId="1" applyFont="1" applyFill="1" applyBorder="1" applyAlignment="1">
      <alignment horizontal="center" vertical="center" wrapText="1"/>
    </xf>
    <xf numFmtId="164" fontId="12" fillId="21" borderId="79" xfId="1" applyFont="1" applyFill="1" applyBorder="1" applyAlignment="1">
      <alignment horizontal="center"/>
    </xf>
    <xf numFmtId="164" fontId="12" fillId="21" borderId="3" xfId="1" applyFont="1" applyFill="1" applyBorder="1" applyAlignment="1">
      <alignment horizontal="center"/>
    </xf>
    <xf numFmtId="164" fontId="12" fillId="21" borderId="6" xfId="1" applyFont="1" applyFill="1" applyBorder="1" applyAlignment="1">
      <alignment horizontal="center"/>
    </xf>
    <xf numFmtId="0" fontId="57" fillId="23" borderId="50" xfId="8" applyFont="1" applyFill="1" applyBorder="1" applyAlignment="1" applyProtection="1">
      <alignment horizontal="left" vertical="center"/>
      <protection locked="0"/>
    </xf>
    <xf numFmtId="0" fontId="57" fillId="23" borderId="0" xfId="8" applyFont="1" applyFill="1" applyBorder="1" applyAlignment="1" applyProtection="1">
      <alignment horizontal="left" vertical="center"/>
      <protection locked="0"/>
    </xf>
    <xf numFmtId="0" fontId="35" fillId="0" borderId="5" xfId="8" applyFont="1" applyBorder="1" applyAlignment="1" applyProtection="1">
      <alignment horizontal="left" vertical="top" wrapText="1"/>
      <protection locked="0"/>
    </xf>
    <xf numFmtId="0" fontId="35" fillId="0" borderId="20" xfId="8" applyFont="1" applyBorder="1" applyAlignment="1" applyProtection="1">
      <alignment horizontal="left" vertical="top" wrapText="1"/>
      <protection locked="0"/>
    </xf>
    <xf numFmtId="0" fontId="35" fillId="0" borderId="13" xfId="8" applyFont="1" applyBorder="1" applyAlignment="1" applyProtection="1">
      <alignment horizontal="left" vertical="top" wrapText="1"/>
      <protection locked="0"/>
    </xf>
    <xf numFmtId="0" fontId="35" fillId="0" borderId="0" xfId="8" applyFont="1" applyBorder="1" applyAlignment="1" applyProtection="1">
      <alignment horizontal="left" vertical="top"/>
      <protection locked="0"/>
    </xf>
    <xf numFmtId="0" fontId="29" fillId="19" borderId="11" xfId="0" applyFont="1" applyFill="1" applyBorder="1" applyAlignment="1">
      <alignment horizontal="center" vertical="center" wrapText="1"/>
    </xf>
    <xf numFmtId="0" fontId="0" fillId="19" borderId="0" xfId="0" applyFill="1" applyAlignment="1">
      <alignment horizontal="center" vertical="center"/>
    </xf>
    <xf numFmtId="0" fontId="0" fillId="19" borderId="11" xfId="0" applyFill="1" applyBorder="1" applyAlignment="1">
      <alignment horizontal="center" vertical="center"/>
    </xf>
    <xf numFmtId="0" fontId="29" fillId="25" borderId="0" xfId="0" applyFont="1" applyFill="1" applyAlignment="1">
      <alignment horizontal="center" vertical="center" wrapText="1"/>
    </xf>
    <xf numFmtId="0" fontId="29" fillId="25" borderId="0" xfId="0" applyFont="1" applyFill="1" applyAlignment="1">
      <alignment horizontal="center" vertical="center"/>
    </xf>
    <xf numFmtId="0" fontId="51" fillId="23" borderId="0" xfId="8" applyFont="1" applyFill="1" applyBorder="1" applyAlignment="1" applyProtection="1">
      <alignment horizontal="center" vertical="center"/>
    </xf>
    <xf numFmtId="0" fontId="53" fillId="0" borderId="0" xfId="8" applyFont="1" applyAlignment="1" applyProtection="1">
      <alignment horizontal="right" vertical="center"/>
      <protection locked="0"/>
    </xf>
    <xf numFmtId="0" fontId="53" fillId="0" borderId="0" xfId="8" applyFont="1" applyProtection="1">
      <protection locked="0"/>
    </xf>
    <xf numFmtId="0" fontId="54" fillId="0" borderId="0" xfId="8" applyFont="1" applyAlignment="1" applyProtection="1">
      <alignment horizontal="right"/>
      <protection locked="0"/>
    </xf>
    <xf numFmtId="0" fontId="53" fillId="0" borderId="0" xfId="8" applyFont="1" applyBorder="1" applyAlignment="1" applyProtection="1">
      <alignment horizontal="left" vertical="center"/>
      <protection locked="0"/>
    </xf>
    <xf numFmtId="0" fontId="55" fillId="23" borderId="50" xfId="8" applyFont="1" applyFill="1" applyBorder="1" applyAlignment="1" applyProtection="1">
      <alignment horizontal="center"/>
      <protection locked="0"/>
    </xf>
    <xf numFmtId="0" fontId="55" fillId="23" borderId="0" xfId="8" applyFont="1" applyFill="1" applyBorder="1" applyAlignment="1" applyProtection="1">
      <alignment horizontal="center"/>
      <protection locked="0"/>
    </xf>
    <xf numFmtId="0" fontId="56" fillId="24" borderId="2" xfId="8" applyFont="1" applyFill="1" applyBorder="1" applyAlignment="1" applyProtection="1">
      <alignment horizontal="center" vertical="center"/>
      <protection locked="0"/>
    </xf>
    <xf numFmtId="0" fontId="35" fillId="0" borderId="2" xfId="8" applyFont="1" applyBorder="1" applyAlignment="1" applyProtection="1">
      <alignment horizontal="left" vertical="top"/>
      <protection locked="0"/>
    </xf>
    <xf numFmtId="49" fontId="60" fillId="25" borderId="0" xfId="0" applyNumberFormat="1" applyFont="1" applyFill="1" applyAlignment="1">
      <alignment horizontal="center" textRotation="180"/>
    </xf>
    <xf numFmtId="0" fontId="35" fillId="0" borderId="2" xfId="8" applyFont="1" applyBorder="1" applyAlignment="1" applyProtection="1">
      <alignment horizontal="center" vertical="center"/>
      <protection locked="0"/>
    </xf>
    <xf numFmtId="0" fontId="35" fillId="0" borderId="2" xfId="8" applyFont="1" applyBorder="1" applyAlignment="1" applyProtection="1">
      <alignment horizontal="left" vertical="top" wrapText="1"/>
      <protection locked="0"/>
    </xf>
    <xf numFmtId="0" fontId="39" fillId="0" borderId="2" xfId="0" applyFont="1" applyBorder="1" applyAlignment="1" applyProtection="1">
      <alignment horizontal="center"/>
      <protection locked="0"/>
    </xf>
    <xf numFmtId="0" fontId="39" fillId="0" borderId="16" xfId="0" applyFont="1" applyBorder="1" applyAlignment="1" applyProtection="1">
      <alignment horizontal="center"/>
      <protection locked="0"/>
    </xf>
    <xf numFmtId="0" fontId="39" fillId="0" borderId="17" xfId="0" applyFont="1" applyBorder="1" applyAlignment="1" applyProtection="1">
      <alignment horizontal="center"/>
      <protection locked="0"/>
    </xf>
    <xf numFmtId="0" fontId="39" fillId="0" borderId="18" xfId="0" applyFont="1" applyBorder="1" applyAlignment="1" applyProtection="1">
      <alignment horizontal="center"/>
      <protection locked="0"/>
    </xf>
    <xf numFmtId="0" fontId="29" fillId="9" borderId="0" xfId="8" applyFont="1" applyFill="1" applyBorder="1" applyAlignment="1" applyProtection="1">
      <alignment horizontal="center"/>
      <protection locked="0"/>
    </xf>
    <xf numFmtId="0" fontId="29" fillId="9" borderId="0" xfId="8" applyFont="1" applyFill="1" applyBorder="1" applyAlignment="1" applyProtection="1">
      <alignment horizontal="center" vertical="center"/>
      <protection locked="0"/>
    </xf>
    <xf numFmtId="0" fontId="29" fillId="9" borderId="0" xfId="8" applyFont="1" applyFill="1" applyBorder="1" applyAlignment="1" applyProtection="1">
      <alignment horizontal="left" vertical="center"/>
      <protection locked="0"/>
    </xf>
    <xf numFmtId="0" fontId="50" fillId="9" borderId="0" xfId="8" applyFont="1" applyFill="1" applyBorder="1" applyAlignment="1">
      <alignment horizontal="left" vertical="center"/>
    </xf>
    <xf numFmtId="0" fontId="29" fillId="9" borderId="0" xfId="8" applyFont="1" applyFill="1" applyBorder="1" applyAlignment="1">
      <alignment horizontal="left" vertical="top"/>
    </xf>
    <xf numFmtId="0" fontId="62" fillId="9" borderId="0" xfId="8" applyFont="1" applyFill="1" applyBorder="1" applyAlignment="1">
      <alignment horizontal="center" vertical="center"/>
    </xf>
    <xf numFmtId="0" fontId="61" fillId="9" borderId="0" xfId="0" applyFont="1" applyFill="1" applyBorder="1" applyAlignment="1">
      <alignment horizontal="left" vertical="center"/>
    </xf>
    <xf numFmtId="0" fontId="63" fillId="9" borderId="0" xfId="8" applyFont="1" applyFill="1" applyBorder="1" applyAlignment="1">
      <alignment horizontal="left" vertical="center"/>
    </xf>
    <xf numFmtId="0" fontId="29" fillId="9" borderId="0" xfId="8" applyFont="1" applyFill="1" applyBorder="1" applyAlignment="1">
      <alignment horizontal="left" vertical="top" wrapText="1"/>
    </xf>
    <xf numFmtId="0" fontId="29" fillId="9" borderId="0" xfId="8" applyFont="1" applyFill="1" applyBorder="1" applyAlignment="1">
      <alignment horizontal="center" vertical="top" wrapText="1"/>
    </xf>
    <xf numFmtId="0" fontId="50" fillId="9" borderId="0" xfId="0" applyFont="1" applyFill="1" applyAlignment="1">
      <alignment horizontal="left" vertical="center"/>
    </xf>
    <xf numFmtId="0" fontId="19" fillId="0" borderId="11"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12"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7"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20" fillId="0" borderId="7" xfId="0" applyFont="1" applyBorder="1" applyAlignment="1" applyProtection="1">
      <alignment horizontal="left" vertical="top"/>
      <protection locked="0"/>
    </xf>
    <xf numFmtId="0" fontId="20" fillId="0" borderId="35" xfId="0" applyFont="1" applyBorder="1" applyAlignment="1" applyProtection="1">
      <alignment horizontal="left" vertical="top"/>
      <protection locked="0"/>
    </xf>
    <xf numFmtId="0" fontId="20" fillId="0" borderId="8" xfId="0" applyFont="1" applyBorder="1" applyAlignment="1" applyProtection="1">
      <alignment horizontal="left" vertical="top"/>
      <protection locked="0"/>
    </xf>
    <xf numFmtId="0" fontId="39" fillId="0" borderId="5" xfId="0" applyFont="1" applyBorder="1" applyAlignment="1" applyProtection="1">
      <alignment horizontal="left" vertical="center"/>
      <protection locked="0"/>
    </xf>
    <xf numFmtId="0" fontId="39" fillId="0" borderId="20" xfId="0" applyFont="1" applyBorder="1" applyAlignment="1" applyProtection="1">
      <alignment horizontal="left" vertical="center"/>
      <protection locked="0"/>
    </xf>
    <xf numFmtId="0" fontId="49" fillId="0" borderId="5" xfId="0" applyFont="1" applyBorder="1" applyAlignment="1" applyProtection="1">
      <alignment horizontal="left" vertical="center"/>
      <protection locked="0"/>
    </xf>
    <xf numFmtId="0" fontId="49" fillId="0" borderId="20" xfId="0" applyFont="1" applyBorder="1" applyAlignment="1" applyProtection="1">
      <alignment horizontal="left" vertical="center"/>
      <protection locked="0"/>
    </xf>
    <xf numFmtId="0" fontId="39" fillId="0" borderId="19" xfId="0" applyFont="1" applyBorder="1" applyAlignment="1" applyProtection="1">
      <alignment horizontal="center"/>
      <protection locked="0"/>
    </xf>
    <xf numFmtId="0" fontId="39" fillId="0" borderId="13" xfId="0" applyFont="1" applyBorder="1" applyAlignment="1" applyProtection="1">
      <alignment horizontal="left" vertical="center"/>
      <protection locked="0"/>
    </xf>
    <xf numFmtId="0" fontId="39" fillId="0" borderId="69" xfId="0" applyFont="1" applyBorder="1" applyAlignment="1" applyProtection="1">
      <alignment horizontal="left" vertical="center"/>
      <protection locked="0"/>
    </xf>
    <xf numFmtId="0" fontId="39" fillId="0" borderId="70" xfId="0" applyFont="1" applyBorder="1" applyAlignment="1" applyProtection="1">
      <alignment horizontal="left" vertical="center"/>
      <protection locked="0"/>
    </xf>
    <xf numFmtId="0" fontId="39" fillId="0" borderId="67" xfId="0" applyFont="1" applyBorder="1" applyAlignment="1" applyProtection="1">
      <alignment horizontal="left" vertical="center"/>
      <protection locked="0"/>
    </xf>
    <xf numFmtId="0" fontId="39" fillId="0" borderId="5" xfId="0" applyFont="1" applyBorder="1" applyAlignment="1">
      <alignment horizontal="left"/>
    </xf>
    <xf numFmtId="0" fontId="39" fillId="0" borderId="20" xfId="0" applyFont="1" applyBorder="1" applyAlignment="1">
      <alignment horizontal="left"/>
    </xf>
    <xf numFmtId="0" fontId="39" fillId="0" borderId="13" xfId="0" applyFont="1" applyBorder="1" applyAlignment="1">
      <alignment horizontal="left"/>
    </xf>
    <xf numFmtId="0" fontId="39" fillId="0" borderId="69" xfId="0" applyFont="1" applyBorder="1" applyAlignment="1">
      <alignment horizontal="left"/>
    </xf>
    <xf numFmtId="0" fontId="39" fillId="0" borderId="70" xfId="0" applyFont="1" applyBorder="1" applyAlignment="1">
      <alignment horizontal="left"/>
    </xf>
    <xf numFmtId="0" fontId="39" fillId="0" borderId="67" xfId="0" applyFont="1" applyBorder="1" applyAlignment="1">
      <alignment horizontal="left"/>
    </xf>
    <xf numFmtId="0" fontId="39" fillId="0" borderId="15" xfId="0" applyFont="1" applyBorder="1" applyAlignment="1" applyProtection="1">
      <alignment horizontal="center"/>
      <protection locked="0"/>
    </xf>
    <xf numFmtId="0" fontId="49" fillId="0" borderId="5" xfId="0" applyFont="1" applyBorder="1" applyAlignment="1">
      <alignment horizontal="left"/>
    </xf>
    <xf numFmtId="0" fontId="49" fillId="0" borderId="20" xfId="0" applyFont="1" applyBorder="1" applyAlignment="1">
      <alignment horizontal="left"/>
    </xf>
    <xf numFmtId="0" fontId="49" fillId="0" borderId="13" xfId="0" applyFont="1" applyBorder="1" applyAlignment="1">
      <alignment horizontal="left"/>
    </xf>
    <xf numFmtId="0" fontId="49" fillId="0" borderId="13" xfId="0" applyFont="1" applyBorder="1" applyAlignment="1" applyProtection="1">
      <alignment horizontal="left" vertical="center"/>
      <protection locked="0"/>
    </xf>
    <xf numFmtId="0" fontId="39" fillId="0" borderId="75" xfId="0" applyFont="1" applyBorder="1" applyAlignment="1" applyProtection="1">
      <alignment horizontal="center"/>
      <protection locked="0"/>
    </xf>
    <xf numFmtId="0" fontId="39" fillId="0" borderId="25" xfId="0" applyFont="1" applyBorder="1" applyAlignment="1" applyProtection="1">
      <alignment horizontal="center"/>
      <protection locked="0"/>
    </xf>
    <xf numFmtId="0" fontId="39" fillId="0" borderId="76" xfId="0" applyFont="1" applyBorder="1" applyAlignment="1" applyProtection="1">
      <alignment horizontal="center"/>
      <protection locked="0"/>
    </xf>
    <xf numFmtId="164" fontId="43" fillId="17" borderId="0" xfId="1" applyFont="1" applyFill="1" applyBorder="1" applyAlignment="1">
      <alignment horizontal="left" vertical="center" wrapText="1"/>
    </xf>
    <xf numFmtId="0" fontId="43" fillId="17" borderId="49" xfId="0" applyFont="1" applyFill="1" applyBorder="1" applyAlignment="1">
      <alignment horizontal="left" vertical="center" wrapText="1"/>
    </xf>
    <xf numFmtId="0" fontId="43" fillId="17" borderId="29" xfId="0" applyFont="1" applyFill="1" applyBorder="1" applyAlignment="1">
      <alignment horizontal="left" vertical="center" wrapText="1"/>
    </xf>
    <xf numFmtId="0" fontId="43" fillId="17" borderId="34" xfId="0" applyFont="1" applyFill="1" applyBorder="1" applyAlignment="1">
      <alignment horizontal="left" vertical="center" wrapText="1"/>
    </xf>
    <xf numFmtId="0" fontId="43" fillId="17" borderId="50" xfId="0" applyFont="1" applyFill="1" applyBorder="1" applyAlignment="1">
      <alignment horizontal="left" vertical="center" wrapText="1"/>
    </xf>
    <xf numFmtId="0" fontId="43" fillId="17" borderId="0" xfId="0" applyFont="1" applyFill="1" applyBorder="1" applyAlignment="1">
      <alignment horizontal="left" vertical="center" wrapText="1"/>
    </xf>
    <xf numFmtId="0" fontId="43" fillId="17" borderId="12" xfId="0" applyFont="1" applyFill="1" applyBorder="1" applyAlignment="1">
      <alignment horizontal="left" vertical="center" wrapText="1"/>
    </xf>
    <xf numFmtId="0" fontId="20" fillId="0" borderId="11" xfId="0" applyFont="1" applyBorder="1" applyAlignment="1" applyProtection="1">
      <alignment horizontal="left" vertical="top"/>
      <protection locked="0"/>
    </xf>
    <xf numFmtId="0" fontId="20" fillId="0" borderId="0" xfId="0" applyFont="1" applyBorder="1" applyAlignment="1" applyProtection="1">
      <alignment horizontal="left" vertical="top"/>
      <protection locked="0"/>
    </xf>
    <xf numFmtId="0" fontId="20" fillId="0" borderId="12" xfId="0" applyFont="1" applyBorder="1" applyAlignment="1" applyProtection="1">
      <alignment horizontal="left" vertical="top"/>
      <protection locked="0"/>
    </xf>
    <xf numFmtId="0" fontId="20" fillId="0" borderId="28" xfId="0" applyFont="1" applyBorder="1" applyAlignment="1" applyProtection="1">
      <alignment horizontal="left" vertical="top"/>
      <protection locked="0"/>
    </xf>
    <xf numFmtId="0" fontId="20" fillId="0" borderId="29" xfId="0" applyFont="1" applyBorder="1" applyAlignment="1" applyProtection="1">
      <alignment horizontal="left" vertical="top"/>
      <protection locked="0"/>
    </xf>
    <xf numFmtId="0" fontId="20" fillId="0" borderId="34" xfId="0" applyFont="1" applyBorder="1" applyAlignment="1" applyProtection="1">
      <alignment horizontal="left" vertical="top"/>
      <protection locked="0"/>
    </xf>
    <xf numFmtId="0" fontId="43" fillId="17" borderId="48" xfId="0" applyFont="1" applyFill="1" applyBorder="1" applyAlignment="1">
      <alignment horizontal="left" vertical="center" wrapText="1"/>
    </xf>
    <xf numFmtId="0" fontId="43" fillId="17" borderId="59" xfId="0" applyFont="1" applyFill="1" applyBorder="1" applyAlignment="1">
      <alignment horizontal="left" vertical="center" wrapText="1"/>
    </xf>
    <xf numFmtId="0" fontId="43" fillId="17" borderId="27" xfId="0" applyFont="1" applyFill="1" applyBorder="1" applyAlignment="1">
      <alignment horizontal="left" vertical="center" wrapText="1"/>
    </xf>
    <xf numFmtId="0" fontId="43" fillId="17" borderId="74" xfId="0" applyFont="1" applyFill="1" applyBorder="1" applyAlignment="1">
      <alignment horizontal="left" vertical="center" wrapText="1"/>
    </xf>
    <xf numFmtId="0" fontId="19" fillId="0" borderId="28" xfId="0" applyFont="1" applyBorder="1" applyAlignment="1" applyProtection="1">
      <alignment horizontal="left" vertical="top" wrapText="1"/>
      <protection locked="0"/>
    </xf>
    <xf numFmtId="0" fontId="19" fillId="0" borderId="29" xfId="0" applyFont="1" applyBorder="1" applyAlignment="1" applyProtection="1">
      <alignment horizontal="left" vertical="top" wrapText="1"/>
      <protection locked="0"/>
    </xf>
    <xf numFmtId="0" fontId="19" fillId="0" borderId="34" xfId="0" applyFont="1" applyBorder="1" applyAlignment="1" applyProtection="1">
      <alignment horizontal="left" vertical="top" wrapText="1"/>
      <protection locked="0"/>
    </xf>
    <xf numFmtId="0" fontId="20" fillId="0" borderId="32" xfId="0" applyFont="1" applyBorder="1" applyAlignment="1" applyProtection="1">
      <alignment horizontal="left" vertical="center"/>
      <protection locked="0"/>
    </xf>
    <xf numFmtId="0" fontId="20" fillId="0" borderId="31" xfId="0" applyFont="1" applyBorder="1" applyAlignment="1" applyProtection="1">
      <alignment horizontal="left" vertical="center"/>
      <protection locked="0"/>
    </xf>
    <xf numFmtId="0" fontId="20" fillId="0" borderId="33" xfId="0" applyFont="1" applyBorder="1" applyAlignment="1" applyProtection="1">
      <alignment horizontal="left" vertical="center"/>
      <protection locked="0"/>
    </xf>
    <xf numFmtId="0" fontId="20" fillId="0" borderId="32" xfId="0" applyFont="1" applyBorder="1" applyAlignment="1" applyProtection="1">
      <alignment horizontal="left"/>
      <protection locked="0"/>
    </xf>
    <xf numFmtId="0" fontId="20" fillId="0" borderId="31" xfId="0" applyFont="1" applyBorder="1" applyAlignment="1" applyProtection="1">
      <alignment horizontal="left"/>
      <protection locked="0"/>
    </xf>
    <xf numFmtId="0" fontId="20" fillId="0" borderId="33" xfId="0" applyFont="1" applyBorder="1" applyAlignment="1" applyProtection="1">
      <alignment horizontal="left"/>
      <protection locked="0"/>
    </xf>
    <xf numFmtId="0" fontId="20" fillId="0" borderId="7" xfId="0" applyFont="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8" xfId="0" applyFont="1" applyBorder="1" applyAlignment="1" applyProtection="1">
      <alignment horizontal="left" vertical="center"/>
      <protection locked="0"/>
    </xf>
    <xf numFmtId="0" fontId="20" fillId="0" borderId="7" xfId="0" applyFont="1" applyBorder="1" applyAlignment="1" applyProtection="1">
      <alignment horizontal="left"/>
      <protection locked="0"/>
    </xf>
    <xf numFmtId="0" fontId="20" fillId="0" borderId="35" xfId="0" applyFont="1" applyBorder="1" applyAlignment="1" applyProtection="1">
      <alignment horizontal="left"/>
      <protection locked="0"/>
    </xf>
    <xf numFmtId="0" fontId="20" fillId="0" borderId="8" xfId="0" applyFont="1" applyBorder="1" applyAlignment="1" applyProtection="1">
      <alignment horizontal="left"/>
      <protection locked="0"/>
    </xf>
    <xf numFmtId="0" fontId="44" fillId="0" borderId="55" xfId="8" applyFont="1" applyFill="1" applyBorder="1" applyAlignment="1">
      <alignment horizontal="center" vertical="center"/>
    </xf>
    <xf numFmtId="0" fontId="44" fillId="0" borderId="37" xfId="8" applyFont="1" applyFill="1" applyBorder="1" applyAlignment="1">
      <alignment horizontal="center" vertical="center"/>
    </xf>
    <xf numFmtId="0" fontId="44" fillId="0" borderId="36" xfId="8" applyFont="1" applyFill="1" applyBorder="1" applyAlignment="1">
      <alignment horizontal="center" vertical="center"/>
    </xf>
    <xf numFmtId="0" fontId="44" fillId="0" borderId="55" xfId="8" applyFont="1" applyFill="1" applyBorder="1" applyAlignment="1">
      <alignment horizontal="left" vertical="center"/>
    </xf>
    <xf numFmtId="0" fontId="44" fillId="0" borderId="36" xfId="8" applyFont="1" applyFill="1" applyBorder="1" applyAlignment="1">
      <alignment horizontal="left" vertical="center"/>
    </xf>
    <xf numFmtId="0" fontId="44" fillId="0" borderId="68" xfId="8" applyFont="1" applyFill="1" applyBorder="1" applyAlignment="1">
      <alignment horizontal="left" vertical="center"/>
    </xf>
    <xf numFmtId="0" fontId="44" fillId="0" borderId="30" xfId="8" applyFont="1" applyFill="1" applyBorder="1" applyAlignment="1">
      <alignment vertical="center"/>
    </xf>
    <xf numFmtId="0" fontId="44" fillId="0" borderId="36" xfId="8" applyFont="1" applyFill="1" applyBorder="1" applyAlignment="1">
      <alignment vertical="center"/>
    </xf>
    <xf numFmtId="0" fontId="44" fillId="0" borderId="68" xfId="8" applyFont="1" applyFill="1" applyBorder="1" applyAlignment="1">
      <alignment vertical="center"/>
    </xf>
    <xf numFmtId="0" fontId="19" fillId="19" borderId="7" xfId="0" applyFont="1" applyFill="1" applyBorder="1" applyAlignment="1" applyProtection="1">
      <alignment horizontal="center" vertical="center"/>
      <protection locked="0"/>
    </xf>
    <xf numFmtId="0" fontId="19" fillId="19" borderId="9" xfId="0" applyFont="1" applyFill="1" applyBorder="1" applyAlignment="1" applyProtection="1">
      <alignment horizontal="center" vertical="center"/>
      <protection locked="0"/>
    </xf>
    <xf numFmtId="0" fontId="19" fillId="17" borderId="9" xfId="0" applyFont="1" applyFill="1" applyBorder="1" applyAlignment="1">
      <alignment horizontal="left" vertical="center" wrapText="1"/>
    </xf>
    <xf numFmtId="0" fontId="19" fillId="17" borderId="27" xfId="0" applyFont="1" applyFill="1" applyBorder="1" applyAlignment="1">
      <alignment horizontal="left" vertical="center" wrapText="1"/>
    </xf>
    <xf numFmtId="0" fontId="19" fillId="17" borderId="10" xfId="0" applyFont="1" applyFill="1" applyBorder="1" applyAlignment="1">
      <alignment horizontal="left" vertical="center" wrapText="1"/>
    </xf>
    <xf numFmtId="0" fontId="35" fillId="0" borderId="47" xfId="8" applyFont="1" applyBorder="1" applyAlignment="1" applyProtection="1">
      <alignment horizontal="left" vertical="top" wrapText="1"/>
      <protection locked="0"/>
    </xf>
    <xf numFmtId="0" fontId="35" fillId="0" borderId="31" xfId="8" applyFont="1" applyBorder="1" applyAlignment="1" applyProtection="1">
      <alignment horizontal="left" vertical="top" wrapText="1"/>
      <protection locked="0"/>
    </xf>
    <xf numFmtId="0" fontId="35" fillId="0" borderId="40" xfId="8" applyFont="1" applyBorder="1" applyAlignment="1" applyProtection="1">
      <alignment horizontal="left" vertical="top" wrapText="1"/>
      <protection locked="0"/>
    </xf>
    <xf numFmtId="0" fontId="117" fillId="9" borderId="0" xfId="8" applyFont="1" applyFill="1" applyBorder="1" applyAlignment="1">
      <alignment horizontal="left" vertical="top"/>
    </xf>
    <xf numFmtId="0" fontId="108" fillId="9" borderId="0" xfId="8" applyFont="1" applyFill="1" applyBorder="1" applyAlignment="1">
      <alignment horizontal="left" vertical="top"/>
    </xf>
    <xf numFmtId="0" fontId="106" fillId="9" borderId="0" xfId="0" applyFont="1" applyFill="1" applyBorder="1" applyAlignment="1">
      <alignment horizontal="center"/>
    </xf>
    <xf numFmtId="0" fontId="108" fillId="9" borderId="0" xfId="8" applyFont="1" applyFill="1" applyBorder="1" applyAlignment="1">
      <alignment horizontal="left" vertical="top" wrapText="1"/>
    </xf>
    <xf numFmtId="0" fontId="113" fillId="9" borderId="0" xfId="8" applyFont="1" applyFill="1" applyBorder="1" applyAlignment="1">
      <alignment horizontal="left" vertical="top"/>
    </xf>
    <xf numFmtId="0" fontId="110" fillId="0" borderId="18" xfId="0" applyFont="1" applyBorder="1" applyAlignment="1" applyProtection="1">
      <alignment horizontal="center"/>
      <protection locked="0"/>
    </xf>
    <xf numFmtId="0" fontId="110" fillId="0" borderId="19" xfId="0" applyFont="1" applyBorder="1" applyAlignment="1" applyProtection="1">
      <alignment horizontal="center"/>
      <protection locked="0"/>
    </xf>
    <xf numFmtId="0" fontId="110" fillId="0" borderId="5" xfId="0" applyFont="1" applyBorder="1" applyAlignment="1">
      <alignment horizontal="left"/>
    </xf>
    <xf numFmtId="0" fontId="110" fillId="0" borderId="20" xfId="0" applyFont="1" applyBorder="1" applyAlignment="1">
      <alignment horizontal="left"/>
    </xf>
    <xf numFmtId="0" fontId="110" fillId="0" borderId="13" xfId="0" applyFont="1" applyBorder="1" applyAlignment="1">
      <alignment horizontal="left"/>
    </xf>
    <xf numFmtId="0" fontId="110" fillId="0" borderId="5" xfId="0" applyFont="1" applyBorder="1" applyAlignment="1" applyProtection="1">
      <alignment horizontal="left" vertical="center"/>
      <protection locked="0"/>
    </xf>
    <xf numFmtId="0" fontId="110" fillId="0" borderId="20" xfId="0" applyFont="1" applyBorder="1" applyAlignment="1" applyProtection="1">
      <alignment horizontal="left" vertical="center"/>
      <protection locked="0"/>
    </xf>
    <xf numFmtId="0" fontId="110" fillId="0" borderId="13" xfId="0" applyFont="1" applyBorder="1" applyAlignment="1" applyProtection="1">
      <alignment horizontal="left" vertical="center"/>
      <protection locked="0"/>
    </xf>
    <xf numFmtId="0" fontId="110" fillId="0" borderId="15" xfId="0" applyFont="1" applyBorder="1" applyAlignment="1" applyProtection="1">
      <alignment horizontal="center"/>
      <protection locked="0"/>
    </xf>
    <xf numFmtId="0" fontId="110" fillId="0" borderId="2" xfId="0" applyFont="1" applyBorder="1" applyAlignment="1" applyProtection="1">
      <alignment horizontal="center"/>
      <protection locked="0"/>
    </xf>
    <xf numFmtId="0" fontId="110" fillId="0" borderId="16" xfId="0" applyFont="1" applyBorder="1" applyAlignment="1" applyProtection="1">
      <alignment horizontal="center"/>
      <protection locked="0"/>
    </xf>
    <xf numFmtId="0" fontId="110" fillId="0" borderId="69" xfId="0" applyFont="1" applyBorder="1" applyAlignment="1">
      <alignment horizontal="left"/>
    </xf>
    <xf numFmtId="0" fontId="110" fillId="0" borderId="70" xfId="0" applyFont="1" applyBorder="1" applyAlignment="1">
      <alignment horizontal="left"/>
    </xf>
    <xf numFmtId="0" fontId="110" fillId="0" borderId="67" xfId="0" applyFont="1" applyBorder="1" applyAlignment="1">
      <alignment horizontal="left"/>
    </xf>
    <xf numFmtId="0" fontId="110" fillId="0" borderId="69" xfId="0" applyFont="1" applyBorder="1" applyAlignment="1" applyProtection="1">
      <alignment horizontal="left" vertical="center"/>
      <protection locked="0"/>
    </xf>
    <xf numFmtId="0" fontId="110" fillId="0" borderId="70" xfId="0" applyFont="1" applyBorder="1" applyAlignment="1" applyProtection="1">
      <alignment horizontal="left" vertical="center"/>
      <protection locked="0"/>
    </xf>
    <xf numFmtId="0" fontId="110" fillId="0" borderId="67" xfId="0" applyFont="1" applyBorder="1" applyAlignment="1" applyProtection="1">
      <alignment horizontal="left" vertical="center"/>
      <protection locked="0"/>
    </xf>
    <xf numFmtId="0" fontId="110" fillId="0" borderId="17" xfId="0" applyFont="1" applyBorder="1" applyAlignment="1" applyProtection="1">
      <alignment horizontal="center"/>
      <protection locked="0"/>
    </xf>
    <xf numFmtId="0" fontId="115" fillId="9" borderId="0" xfId="0" applyFont="1" applyFill="1" applyBorder="1" applyAlignment="1">
      <alignment horizontal="left" vertical="center"/>
    </xf>
    <xf numFmtId="0" fontId="108" fillId="9" borderId="0" xfId="8" applyFont="1" applyFill="1" applyBorder="1" applyAlignment="1" applyProtection="1">
      <alignment horizontal="center"/>
      <protection locked="0"/>
    </xf>
    <xf numFmtId="0" fontId="113" fillId="9" borderId="0" xfId="8" applyFont="1" applyFill="1" applyBorder="1" applyAlignment="1">
      <alignment horizontal="left" vertical="center"/>
    </xf>
    <xf numFmtId="0" fontId="108" fillId="9" borderId="0" xfId="8" applyFont="1" applyFill="1" applyBorder="1" applyAlignment="1" applyProtection="1">
      <alignment horizontal="left" vertical="top"/>
      <protection locked="0"/>
    </xf>
    <xf numFmtId="0" fontId="111" fillId="0" borderId="5" xfId="0" applyFont="1" applyBorder="1" applyAlignment="1" applyProtection="1">
      <alignment horizontal="left" vertical="center"/>
      <protection locked="0"/>
    </xf>
    <xf numFmtId="0" fontId="111" fillId="0" borderId="20" xfId="0" applyFont="1" applyBorder="1" applyAlignment="1" applyProtection="1">
      <alignment horizontal="left" vertical="center"/>
      <protection locked="0"/>
    </xf>
    <xf numFmtId="0" fontId="111" fillId="0" borderId="5" xfId="0" applyFont="1" applyBorder="1" applyAlignment="1">
      <alignment horizontal="left"/>
    </xf>
    <xf numFmtId="0" fontId="111" fillId="0" borderId="20" xfId="0" applyFont="1" applyBorder="1" applyAlignment="1">
      <alignment horizontal="left"/>
    </xf>
    <xf numFmtId="0" fontId="111" fillId="0" borderId="13" xfId="0" applyFont="1" applyBorder="1" applyAlignment="1">
      <alignment horizontal="left"/>
    </xf>
    <xf numFmtId="0" fontId="111" fillId="0" borderId="13" xfId="0" applyFont="1" applyBorder="1" applyAlignment="1" applyProtection="1">
      <alignment horizontal="left" vertical="center"/>
      <protection locked="0"/>
    </xf>
    <xf numFmtId="0" fontId="109" fillId="0" borderId="55" xfId="8" applyFont="1" applyFill="1" applyBorder="1" applyAlignment="1">
      <alignment horizontal="left" vertical="center"/>
    </xf>
    <xf numFmtId="0" fontId="109" fillId="0" borderId="36" xfId="8" applyFont="1" applyFill="1" applyBorder="1" applyAlignment="1">
      <alignment horizontal="left" vertical="center"/>
    </xf>
    <xf numFmtId="0" fontId="109" fillId="0" borderId="68" xfId="8" applyFont="1" applyFill="1" applyBorder="1" applyAlignment="1">
      <alignment horizontal="left" vertical="center"/>
    </xf>
    <xf numFmtId="0" fontId="109" fillId="0" borderId="36" xfId="8" applyFont="1" applyFill="1" applyBorder="1" applyAlignment="1">
      <alignment horizontal="center" vertical="center"/>
    </xf>
    <xf numFmtId="0" fontId="109" fillId="0" borderId="30" xfId="8" applyFont="1" applyFill="1" applyBorder="1" applyAlignment="1">
      <alignment vertical="center"/>
    </xf>
    <xf numFmtId="0" fontId="109" fillId="0" borderId="36" xfId="8" applyFont="1" applyFill="1" applyBorder="1" applyAlignment="1">
      <alignment vertical="center"/>
    </xf>
    <xf numFmtId="0" fontId="109" fillId="0" borderId="68" xfId="8" applyFont="1" applyFill="1" applyBorder="1" applyAlignment="1">
      <alignment vertical="center"/>
    </xf>
    <xf numFmtId="0" fontId="109" fillId="0" borderId="55" xfId="8" applyFont="1" applyFill="1" applyBorder="1" applyAlignment="1">
      <alignment horizontal="center" vertical="center"/>
    </xf>
    <xf numFmtId="0" fontId="109" fillId="0" borderId="37" xfId="8" applyFont="1" applyFill="1" applyBorder="1" applyAlignment="1">
      <alignment horizontal="center" vertical="center"/>
    </xf>
    <xf numFmtId="0" fontId="110" fillId="0" borderId="75" xfId="0" applyFont="1" applyBorder="1" applyAlignment="1" applyProtection="1">
      <alignment horizontal="center"/>
      <protection locked="0"/>
    </xf>
    <xf numFmtId="0" fontId="110" fillId="0" borderId="25" xfId="0" applyFont="1" applyBorder="1" applyAlignment="1" applyProtection="1">
      <alignment horizontal="center"/>
      <protection locked="0"/>
    </xf>
    <xf numFmtId="0" fontId="110" fillId="0" borderId="76" xfId="0" applyFont="1" applyBorder="1" applyAlignment="1" applyProtection="1">
      <alignment horizontal="center"/>
      <protection locked="0"/>
    </xf>
    <xf numFmtId="0" fontId="104" fillId="0" borderId="11" xfId="0" applyFont="1" applyBorder="1" applyAlignment="1" applyProtection="1">
      <alignment horizontal="left" vertical="top" wrapText="1"/>
      <protection locked="0"/>
    </xf>
    <xf numFmtId="0" fontId="104" fillId="0" borderId="0" xfId="0" applyFont="1" applyBorder="1" applyAlignment="1" applyProtection="1">
      <alignment horizontal="left" vertical="top" wrapText="1"/>
      <protection locked="0"/>
    </xf>
    <xf numFmtId="0" fontId="104" fillId="0" borderId="12" xfId="0" applyFont="1" applyBorder="1" applyAlignment="1" applyProtection="1">
      <alignment horizontal="left" vertical="top" wrapText="1"/>
      <protection locked="0"/>
    </xf>
    <xf numFmtId="0" fontId="105" fillId="0" borderId="32" xfId="0" applyFont="1" applyBorder="1" applyAlignment="1" applyProtection="1">
      <alignment horizontal="left"/>
      <protection locked="0"/>
    </xf>
    <xf numFmtId="0" fontId="105" fillId="0" borderId="31" xfId="0" applyFont="1" applyBorder="1" applyAlignment="1" applyProtection="1">
      <alignment horizontal="left"/>
      <protection locked="0"/>
    </xf>
    <xf numFmtId="0" fontId="105" fillId="0" borderId="33" xfId="0" applyFont="1" applyBorder="1" applyAlignment="1" applyProtection="1">
      <alignment horizontal="left"/>
      <protection locked="0"/>
    </xf>
    <xf numFmtId="0" fontId="105" fillId="0" borderId="32" xfId="0" applyFont="1" applyBorder="1" applyAlignment="1" applyProtection="1">
      <alignment horizontal="left" vertical="center"/>
      <protection locked="0"/>
    </xf>
    <xf numFmtId="0" fontId="105" fillId="0" borderId="31" xfId="0" applyFont="1" applyBorder="1" applyAlignment="1" applyProtection="1">
      <alignment horizontal="left" vertical="center"/>
      <protection locked="0"/>
    </xf>
    <xf numFmtId="0" fontId="105" fillId="0" borderId="33" xfId="0" applyFont="1" applyBorder="1" applyAlignment="1" applyProtection="1">
      <alignment horizontal="left" vertical="center"/>
      <protection locked="0"/>
    </xf>
    <xf numFmtId="0" fontId="104" fillId="0" borderId="9" xfId="0" applyFont="1" applyBorder="1" applyAlignment="1" applyProtection="1">
      <alignment horizontal="left" vertical="top" wrapText="1"/>
      <protection locked="0"/>
    </xf>
    <xf numFmtId="0" fontId="104" fillId="0" borderId="27" xfId="0" applyFont="1" applyBorder="1" applyAlignment="1" applyProtection="1">
      <alignment horizontal="left" vertical="top" wrapText="1"/>
      <protection locked="0"/>
    </xf>
    <xf numFmtId="0" fontId="104"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107" fillId="17" borderId="29" xfId="0" applyFont="1" applyFill="1" applyBorder="1" applyAlignment="1">
      <alignment horizontal="left" vertical="center" wrapText="1"/>
    </xf>
    <xf numFmtId="0" fontId="107" fillId="17" borderId="48" xfId="0" applyFont="1" applyFill="1" applyBorder="1" applyAlignment="1">
      <alignment horizontal="left" vertical="center" wrapText="1"/>
    </xf>
    <xf numFmtId="0" fontId="107" fillId="17" borderId="49" xfId="0" applyFont="1" applyFill="1" applyBorder="1" applyAlignment="1">
      <alignment horizontal="left" vertical="center" wrapText="1"/>
    </xf>
    <xf numFmtId="0" fontId="107" fillId="17" borderId="34" xfId="0" applyFont="1" applyFill="1" applyBorder="1" applyAlignment="1">
      <alignment horizontal="left" vertical="center" wrapText="1"/>
    </xf>
    <xf numFmtId="0" fontId="105" fillId="0" borderId="7" xfId="0" applyFont="1" applyBorder="1" applyAlignment="1" applyProtection="1">
      <alignment horizontal="left" vertical="top"/>
      <protection locked="0"/>
    </xf>
    <xf numFmtId="0" fontId="105" fillId="0" borderId="35" xfId="0" applyFont="1" applyBorder="1" applyAlignment="1" applyProtection="1">
      <alignment horizontal="left" vertical="top"/>
      <protection locked="0"/>
    </xf>
    <xf numFmtId="0" fontId="105" fillId="0" borderId="8" xfId="0" applyFont="1" applyBorder="1" applyAlignment="1" applyProtection="1">
      <alignment horizontal="left" vertical="top"/>
      <protection locked="0"/>
    </xf>
    <xf numFmtId="164" fontId="107" fillId="17" borderId="0" xfId="1" applyFont="1" applyFill="1" applyBorder="1" applyAlignment="1">
      <alignment horizontal="left" vertical="center" wrapText="1"/>
    </xf>
    <xf numFmtId="0" fontId="107" fillId="17" borderId="0" xfId="0" applyFont="1" applyFill="1" applyBorder="1" applyAlignment="1">
      <alignment horizontal="left" vertical="center" wrapText="1"/>
    </xf>
    <xf numFmtId="0" fontId="107" fillId="17" borderId="59" xfId="0" applyFont="1" applyFill="1" applyBorder="1" applyAlignment="1">
      <alignment horizontal="left" vertical="center" wrapText="1"/>
    </xf>
    <xf numFmtId="0" fontId="107" fillId="17" borderId="50" xfId="0" applyFont="1" applyFill="1" applyBorder="1" applyAlignment="1">
      <alignment horizontal="left" vertical="center" wrapText="1"/>
    </xf>
    <xf numFmtId="0" fontId="107" fillId="17" borderId="12" xfId="0" applyFont="1" applyFill="1" applyBorder="1" applyAlignment="1">
      <alignment horizontal="left" vertical="center" wrapText="1"/>
    </xf>
    <xf numFmtId="0" fontId="107" fillId="17" borderId="27" xfId="0" applyFont="1" applyFill="1" applyBorder="1" applyAlignment="1">
      <alignment horizontal="left" vertical="center" wrapText="1"/>
    </xf>
    <xf numFmtId="0" fontId="107" fillId="17" borderId="74" xfId="0" applyFont="1" applyFill="1" applyBorder="1" applyAlignment="1">
      <alignment horizontal="left" vertical="center" wrapText="1"/>
    </xf>
    <xf numFmtId="0" fontId="105" fillId="0" borderId="7" xfId="0" applyFont="1" applyBorder="1" applyAlignment="1" applyProtection="1">
      <alignment horizontal="left"/>
      <protection locked="0"/>
    </xf>
    <xf numFmtId="0" fontId="105" fillId="0" borderId="35" xfId="0" applyFont="1" applyBorder="1" applyAlignment="1" applyProtection="1">
      <alignment horizontal="left"/>
      <protection locked="0"/>
    </xf>
    <xf numFmtId="0" fontId="105" fillId="0" borderId="8" xfId="0" applyFont="1" applyBorder="1" applyAlignment="1" applyProtection="1">
      <alignment horizontal="left"/>
      <protection locked="0"/>
    </xf>
    <xf numFmtId="0" fontId="105" fillId="0" borderId="7" xfId="0" applyFont="1" applyBorder="1" applyAlignment="1" applyProtection="1">
      <alignment horizontal="left" vertical="center"/>
      <protection locked="0"/>
    </xf>
    <xf numFmtId="0" fontId="105" fillId="0" borderId="35" xfId="0" applyFont="1" applyBorder="1" applyAlignment="1" applyProtection="1">
      <alignment horizontal="left" vertical="center"/>
      <protection locked="0"/>
    </xf>
    <xf numFmtId="0" fontId="105" fillId="0" borderId="8" xfId="0" applyFont="1" applyBorder="1" applyAlignment="1" applyProtection="1">
      <alignment horizontal="left" vertical="center"/>
      <protection locked="0"/>
    </xf>
    <xf numFmtId="0" fontId="104" fillId="19" borderId="9" xfId="0" applyFont="1" applyFill="1" applyBorder="1" applyAlignment="1" applyProtection="1">
      <alignment horizontal="center" vertical="center"/>
      <protection locked="0"/>
    </xf>
    <xf numFmtId="0" fontId="104" fillId="17" borderId="9" xfId="0" applyFont="1" applyFill="1" applyBorder="1" applyAlignment="1">
      <alignment horizontal="left" vertical="center" wrapText="1"/>
    </xf>
    <xf numFmtId="0" fontId="104" fillId="17" borderId="27" xfId="0" applyFont="1" applyFill="1" applyBorder="1" applyAlignment="1">
      <alignment horizontal="left" vertical="center" wrapText="1"/>
    </xf>
    <xf numFmtId="0" fontId="104" fillId="17" borderId="10" xfId="0" applyFont="1" applyFill="1" applyBorder="1" applyAlignment="1">
      <alignment horizontal="left" vertical="center" wrapText="1"/>
    </xf>
    <xf numFmtId="164" fontId="107" fillId="17" borderId="12" xfId="1" applyFont="1" applyFill="1" applyBorder="1" applyAlignment="1">
      <alignment horizontal="left" vertical="center" wrapText="1"/>
    </xf>
    <xf numFmtId="0" fontId="36" fillId="9" borderId="0" xfId="8" applyFont="1" applyFill="1" applyBorder="1" applyAlignment="1">
      <alignment horizontal="left" vertical="center" wrapText="1"/>
    </xf>
  </cellXfs>
  <cellStyles count="12">
    <cellStyle name="Excel Built-in Normal" xfId="1" xr:uid="{00000000-0005-0000-0000-000000000000}"/>
    <cellStyle name="Heading" xfId="2" xr:uid="{00000000-0005-0000-0000-000001000000}"/>
    <cellStyle name="Heading1" xfId="3" xr:uid="{00000000-0005-0000-0000-000002000000}"/>
    <cellStyle name="Lien hypertexte" xfId="9" builtinId="8"/>
    <cellStyle name="Normal" xfId="0" builtinId="0" customBuiltin="1"/>
    <cellStyle name="Normal 2" xfId="6" xr:uid="{00000000-0005-0000-0000-000005000000}"/>
    <cellStyle name="Normal 3" xfId="7" xr:uid="{00000000-0005-0000-0000-000006000000}"/>
    <cellStyle name="Normal 3 2" xfId="11" xr:uid="{00000000-0005-0000-0000-000007000000}"/>
    <cellStyle name="Normal 4" xfId="8" xr:uid="{00000000-0005-0000-0000-000008000000}"/>
    <cellStyle name="Result" xfId="4" xr:uid="{00000000-0005-0000-0000-000009000000}"/>
    <cellStyle name="Result2" xfId="5" xr:uid="{00000000-0005-0000-0000-00000A000000}"/>
    <cellStyle name="Texte explicatif 2" xfId="10" xr:uid="{00000000-0005-0000-0000-00000B000000}"/>
  </cellStyles>
  <dxfs count="2">
    <dxf>
      <font>
        <color auto="1"/>
      </font>
      <fill>
        <patternFill>
          <bgColor rgb="FFFFFF00"/>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28</xdr:col>
      <xdr:colOff>50807</xdr:colOff>
      <xdr:row>22</xdr:row>
      <xdr:rowOff>19047</xdr:rowOff>
    </xdr:from>
    <xdr:to>
      <xdr:col>33</xdr:col>
      <xdr:colOff>1045640</xdr:colOff>
      <xdr:row>23</xdr:row>
      <xdr:rowOff>51494</xdr:rowOff>
    </xdr:to>
    <xdr:pic>
      <xdr:nvPicPr>
        <xdr:cNvPr id="4" name="Image 3">
          <a:extLst>
            <a:ext uri="{FF2B5EF4-FFF2-40B4-BE49-F238E27FC236}">
              <a16:creationId xmlns:a16="http://schemas.microsoft.com/office/drawing/2014/main" id="{5F827E9E-C91C-4B64-8BAA-26E6065B4BF5}"/>
            </a:ext>
          </a:extLst>
        </xdr:cNvPr>
        <xdr:cNvPicPr>
          <a:picLocks noChangeAspect="1"/>
        </xdr:cNvPicPr>
      </xdr:nvPicPr>
      <xdr:blipFill>
        <a:blip xmlns:r="http://schemas.openxmlformats.org/officeDocument/2006/relationships" r:embed="rId1"/>
        <a:stretch>
          <a:fillRect/>
        </a:stretch>
      </xdr:blipFill>
      <xdr:spPr>
        <a:xfrm>
          <a:off x="19746390" y="6982880"/>
          <a:ext cx="5609167" cy="413447"/>
        </a:xfrm>
        <a:prstGeom prst="rect">
          <a:avLst/>
        </a:prstGeom>
      </xdr:spPr>
    </xdr:pic>
    <xdr:clientData/>
  </xdr:twoCellAnchor>
  <xdr:twoCellAnchor editAs="oneCell">
    <xdr:from>
      <xdr:col>29</xdr:col>
      <xdr:colOff>603249</xdr:colOff>
      <xdr:row>27</xdr:row>
      <xdr:rowOff>285746</xdr:rowOff>
    </xdr:from>
    <xdr:to>
      <xdr:col>30</xdr:col>
      <xdr:colOff>656166</xdr:colOff>
      <xdr:row>33</xdr:row>
      <xdr:rowOff>26454</xdr:rowOff>
    </xdr:to>
    <xdr:pic>
      <xdr:nvPicPr>
        <xdr:cNvPr id="6" name="Image 5">
          <a:extLst>
            <a:ext uri="{FF2B5EF4-FFF2-40B4-BE49-F238E27FC236}">
              <a16:creationId xmlns:a16="http://schemas.microsoft.com/office/drawing/2014/main" id="{2A7712EF-4912-4FB2-B9D4-B2AEED12EBD3}"/>
            </a:ext>
          </a:extLst>
        </xdr:cNvPr>
        <xdr:cNvPicPr>
          <a:picLocks noChangeAspect="1"/>
        </xdr:cNvPicPr>
      </xdr:nvPicPr>
      <xdr:blipFill>
        <a:blip xmlns:r="http://schemas.openxmlformats.org/officeDocument/2006/relationships" r:embed="rId2"/>
        <a:stretch>
          <a:fillRect/>
        </a:stretch>
      </xdr:blipFill>
      <xdr:spPr>
        <a:xfrm>
          <a:off x="20796249" y="8773579"/>
          <a:ext cx="1090084" cy="1053041"/>
        </a:xfrm>
        <a:prstGeom prst="rect">
          <a:avLst/>
        </a:prstGeom>
      </xdr:spPr>
    </xdr:pic>
    <xdr:clientData/>
  </xdr:twoCellAnchor>
  <xdr:twoCellAnchor editAs="oneCell">
    <xdr:from>
      <xdr:col>32</xdr:col>
      <xdr:colOff>825495</xdr:colOff>
      <xdr:row>27</xdr:row>
      <xdr:rowOff>238907</xdr:rowOff>
    </xdr:from>
    <xdr:to>
      <xdr:col>33</xdr:col>
      <xdr:colOff>489926</xdr:colOff>
      <xdr:row>32</xdr:row>
      <xdr:rowOff>201080</xdr:rowOff>
    </xdr:to>
    <xdr:pic>
      <xdr:nvPicPr>
        <xdr:cNvPr id="7" name="Image 6">
          <a:extLst>
            <a:ext uri="{FF2B5EF4-FFF2-40B4-BE49-F238E27FC236}">
              <a16:creationId xmlns:a16="http://schemas.microsoft.com/office/drawing/2014/main" id="{CB537533-08EC-436E-8EFC-DCA93F627053}"/>
            </a:ext>
          </a:extLst>
        </xdr:cNvPr>
        <xdr:cNvPicPr>
          <a:picLocks noChangeAspect="1"/>
        </xdr:cNvPicPr>
      </xdr:nvPicPr>
      <xdr:blipFill>
        <a:blip xmlns:r="http://schemas.openxmlformats.org/officeDocument/2006/relationships" r:embed="rId3"/>
        <a:stretch>
          <a:fillRect/>
        </a:stretch>
      </xdr:blipFill>
      <xdr:spPr>
        <a:xfrm>
          <a:off x="23823078" y="8726740"/>
          <a:ext cx="976765" cy="1073423"/>
        </a:xfrm>
        <a:prstGeom prst="rect">
          <a:avLst/>
        </a:prstGeom>
      </xdr:spPr>
    </xdr:pic>
    <xdr:clientData/>
  </xdr:twoCellAnchor>
  <xdr:twoCellAnchor editAs="oneCell">
    <xdr:from>
      <xdr:col>28</xdr:col>
      <xdr:colOff>65624</xdr:colOff>
      <xdr:row>19</xdr:row>
      <xdr:rowOff>245529</xdr:rowOff>
    </xdr:from>
    <xdr:to>
      <xdr:col>33</xdr:col>
      <xdr:colOff>1060457</xdr:colOff>
      <xdr:row>20</xdr:row>
      <xdr:rowOff>277976</xdr:rowOff>
    </xdr:to>
    <xdr:pic>
      <xdr:nvPicPr>
        <xdr:cNvPr id="8" name="Image 7">
          <a:extLst>
            <a:ext uri="{FF2B5EF4-FFF2-40B4-BE49-F238E27FC236}">
              <a16:creationId xmlns:a16="http://schemas.microsoft.com/office/drawing/2014/main" id="{1571ABEF-0967-4DD9-BF73-A1BCE754F573}"/>
            </a:ext>
          </a:extLst>
        </xdr:cNvPr>
        <xdr:cNvPicPr>
          <a:picLocks noChangeAspect="1"/>
        </xdr:cNvPicPr>
      </xdr:nvPicPr>
      <xdr:blipFill>
        <a:blip xmlns:r="http://schemas.openxmlformats.org/officeDocument/2006/relationships" r:embed="rId1"/>
        <a:stretch>
          <a:fillRect/>
        </a:stretch>
      </xdr:blipFill>
      <xdr:spPr>
        <a:xfrm>
          <a:off x="19761207" y="6002862"/>
          <a:ext cx="5609167" cy="413447"/>
        </a:xfrm>
        <a:prstGeom prst="rect">
          <a:avLst/>
        </a:prstGeom>
      </xdr:spPr>
    </xdr:pic>
    <xdr:clientData/>
  </xdr:twoCellAnchor>
  <xdr:twoCellAnchor editAs="oneCell">
    <xdr:from>
      <xdr:col>28</xdr:col>
      <xdr:colOff>48690</xdr:colOff>
      <xdr:row>17</xdr:row>
      <xdr:rowOff>186261</xdr:rowOff>
    </xdr:from>
    <xdr:to>
      <xdr:col>33</xdr:col>
      <xdr:colOff>1043523</xdr:colOff>
      <xdr:row>18</xdr:row>
      <xdr:rowOff>345708</xdr:rowOff>
    </xdr:to>
    <xdr:pic>
      <xdr:nvPicPr>
        <xdr:cNvPr id="9" name="Image 8">
          <a:extLst>
            <a:ext uri="{FF2B5EF4-FFF2-40B4-BE49-F238E27FC236}">
              <a16:creationId xmlns:a16="http://schemas.microsoft.com/office/drawing/2014/main" id="{1D6D96F7-E2FE-4AE7-89E1-D7381FAEFC83}"/>
            </a:ext>
          </a:extLst>
        </xdr:cNvPr>
        <xdr:cNvPicPr>
          <a:picLocks noChangeAspect="1"/>
        </xdr:cNvPicPr>
      </xdr:nvPicPr>
      <xdr:blipFill>
        <a:blip xmlns:r="http://schemas.openxmlformats.org/officeDocument/2006/relationships" r:embed="rId1"/>
        <a:stretch>
          <a:fillRect/>
        </a:stretch>
      </xdr:blipFill>
      <xdr:spPr>
        <a:xfrm>
          <a:off x="19744273" y="5477928"/>
          <a:ext cx="5609167" cy="413447"/>
        </a:xfrm>
        <a:prstGeom prst="rect">
          <a:avLst/>
        </a:prstGeom>
      </xdr:spPr>
    </xdr:pic>
    <xdr:clientData/>
  </xdr:twoCellAnchor>
  <xdr:twoCellAnchor editAs="oneCell">
    <xdr:from>
      <xdr:col>27</xdr:col>
      <xdr:colOff>63498</xdr:colOff>
      <xdr:row>0</xdr:row>
      <xdr:rowOff>0</xdr:rowOff>
    </xdr:from>
    <xdr:to>
      <xdr:col>33</xdr:col>
      <xdr:colOff>1165222</xdr:colOff>
      <xdr:row>0</xdr:row>
      <xdr:rowOff>364120</xdr:rowOff>
    </xdr:to>
    <xdr:pic>
      <xdr:nvPicPr>
        <xdr:cNvPr id="10" name="Image 9">
          <a:extLst>
            <a:ext uri="{FF2B5EF4-FFF2-40B4-BE49-F238E27FC236}">
              <a16:creationId xmlns:a16="http://schemas.microsoft.com/office/drawing/2014/main" id="{A684FAB6-F673-4953-8621-38789DF841D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134665" y="0"/>
          <a:ext cx="6340474" cy="364120"/>
        </a:xfrm>
        <a:prstGeom prst="rect">
          <a:avLst/>
        </a:prstGeom>
      </xdr:spPr>
    </xdr:pic>
    <xdr:clientData/>
  </xdr:twoCellAnchor>
  <xdr:twoCellAnchor>
    <xdr:from>
      <xdr:col>17</xdr:col>
      <xdr:colOff>127000</xdr:colOff>
      <xdr:row>11</xdr:row>
      <xdr:rowOff>190500</xdr:rowOff>
    </xdr:from>
    <xdr:to>
      <xdr:col>21</xdr:col>
      <xdr:colOff>401108</xdr:colOff>
      <xdr:row>17</xdr:row>
      <xdr:rowOff>185207</xdr:rowOff>
    </xdr:to>
    <xdr:grpSp>
      <xdr:nvGrpSpPr>
        <xdr:cNvPr id="11" name="Group 1">
          <a:extLst>
            <a:ext uri="{FF2B5EF4-FFF2-40B4-BE49-F238E27FC236}">
              <a16:creationId xmlns:a16="http://schemas.microsoft.com/office/drawing/2014/main" id="{EE6F56D1-4961-47BE-AB8E-864116DD69C6}"/>
            </a:ext>
          </a:extLst>
        </xdr:cNvPr>
        <xdr:cNvGrpSpPr>
          <a:grpSpLocks/>
        </xdr:cNvGrpSpPr>
      </xdr:nvGrpSpPr>
      <xdr:grpSpPr bwMode="auto">
        <a:xfrm>
          <a:off x="10382250" y="4349750"/>
          <a:ext cx="2232025" cy="1296457"/>
          <a:chOff x="647" y="1623"/>
          <a:chExt cx="4927" cy="3402"/>
        </a:xfrm>
      </xdr:grpSpPr>
      <xdr:sp macro="" textlink="">
        <xdr:nvSpPr>
          <xdr:cNvPr id="12" name="Rectangle 2">
            <a:extLst>
              <a:ext uri="{FF2B5EF4-FFF2-40B4-BE49-F238E27FC236}">
                <a16:creationId xmlns:a16="http://schemas.microsoft.com/office/drawing/2014/main" id="{7A6A7B9C-D503-4AE5-8A5A-07B62EC53AF6}"/>
              </a:ext>
            </a:extLst>
          </xdr:cNvPr>
          <xdr:cNvSpPr>
            <a:spLocks noChangeArrowheads="1"/>
          </xdr:cNvSpPr>
        </xdr:nvSpPr>
        <xdr:spPr bwMode="auto">
          <a:xfrm>
            <a:off x="647" y="1623"/>
            <a:ext cx="4927" cy="3402"/>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pic>
        <xdr:nvPicPr>
          <xdr:cNvPr id="13" name="Image 1">
            <a:extLst>
              <a:ext uri="{FF2B5EF4-FFF2-40B4-BE49-F238E27FC236}">
                <a16:creationId xmlns:a16="http://schemas.microsoft.com/office/drawing/2014/main" id="{E0F8033F-FB98-40C6-8E9E-5371F2493A6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1" y="1701"/>
            <a:ext cx="4838" cy="3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275167</xdr:colOff>
      <xdr:row>35</xdr:row>
      <xdr:rowOff>52915</xdr:rowOff>
    </xdr:from>
    <xdr:to>
      <xdr:col>16</xdr:col>
      <xdr:colOff>84670</xdr:colOff>
      <xdr:row>37</xdr:row>
      <xdr:rowOff>10583</xdr:rowOff>
    </xdr:to>
    <xdr:pic>
      <xdr:nvPicPr>
        <xdr:cNvPr id="7" name="Image 6">
          <a:extLst>
            <a:ext uri="{FF2B5EF4-FFF2-40B4-BE49-F238E27FC236}">
              <a16:creationId xmlns:a16="http://schemas.microsoft.com/office/drawing/2014/main" id="{E4ED9C83-F3C2-4180-BD30-31FB86C89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 y="10456332"/>
          <a:ext cx="5651503" cy="571501"/>
        </a:xfrm>
        <a:prstGeom prst="rect">
          <a:avLst/>
        </a:prstGeom>
      </xdr:spPr>
    </xdr:pic>
    <xdr:clientData/>
  </xdr:twoCellAnchor>
  <xdr:twoCellAnchor>
    <xdr:from>
      <xdr:col>0</xdr:col>
      <xdr:colOff>0</xdr:colOff>
      <xdr:row>35</xdr:row>
      <xdr:rowOff>21166</xdr:rowOff>
    </xdr:from>
    <xdr:to>
      <xdr:col>1</xdr:col>
      <xdr:colOff>244475</xdr:colOff>
      <xdr:row>37</xdr:row>
      <xdr:rowOff>40217</xdr:rowOff>
    </xdr:to>
    <xdr:pic>
      <xdr:nvPicPr>
        <xdr:cNvPr id="11" name="Image 10">
          <a:extLst>
            <a:ext uri="{FF2B5EF4-FFF2-40B4-BE49-F238E27FC236}">
              <a16:creationId xmlns:a16="http://schemas.microsoft.com/office/drawing/2014/main" id="{33E74A6E-C313-4250-84E8-641FE72BC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424583"/>
          <a:ext cx="826558" cy="632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171450</xdr:colOff>
      <xdr:row>59</xdr:row>
      <xdr:rowOff>114300</xdr:rowOff>
    </xdr:from>
    <xdr:to>
      <xdr:col>3</xdr:col>
      <xdr:colOff>239802</xdr:colOff>
      <xdr:row>62</xdr:row>
      <xdr:rowOff>9525</xdr:rowOff>
    </xdr:to>
    <xdr:pic>
      <xdr:nvPicPr>
        <xdr:cNvPr id="5" name="Image 4">
          <a:extLst>
            <a:ext uri="{FF2B5EF4-FFF2-40B4-BE49-F238E27FC236}">
              <a16:creationId xmlns:a16="http://schemas.microsoft.com/office/drawing/2014/main" id="{AD6BA262-CD49-4924-B581-2565413A6E76}"/>
            </a:ext>
          </a:extLst>
        </xdr:cNvPr>
        <xdr:cNvPicPr>
          <a:picLocks noChangeAspect="1"/>
        </xdr:cNvPicPr>
      </xdr:nvPicPr>
      <xdr:blipFill>
        <a:blip xmlns:r="http://schemas.openxmlformats.org/officeDocument/2006/relationships" r:embed="rId3"/>
        <a:stretch>
          <a:fillRect/>
        </a:stretch>
      </xdr:blipFill>
      <xdr:spPr>
        <a:xfrm>
          <a:off x="752475" y="18964275"/>
          <a:ext cx="944652" cy="933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275167</xdr:colOff>
      <xdr:row>35</xdr:row>
      <xdr:rowOff>52915</xdr:rowOff>
    </xdr:from>
    <xdr:to>
      <xdr:col>16</xdr:col>
      <xdr:colOff>84670</xdr:colOff>
      <xdr:row>37</xdr:row>
      <xdr:rowOff>10583</xdr:rowOff>
    </xdr:to>
    <xdr:pic>
      <xdr:nvPicPr>
        <xdr:cNvPr id="2" name="Image 1">
          <a:extLst>
            <a:ext uri="{FF2B5EF4-FFF2-40B4-BE49-F238E27FC236}">
              <a16:creationId xmlns:a16="http://schemas.microsoft.com/office/drawing/2014/main" id="{59FB326A-6ECB-4E1F-A733-7635C5A92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6192" y="10673290"/>
          <a:ext cx="5657853" cy="567268"/>
        </a:xfrm>
        <a:prstGeom prst="rect">
          <a:avLst/>
        </a:prstGeom>
      </xdr:spPr>
    </xdr:pic>
    <xdr:clientData/>
  </xdr:twoCellAnchor>
  <xdr:twoCellAnchor>
    <xdr:from>
      <xdr:col>0</xdr:col>
      <xdr:colOff>0</xdr:colOff>
      <xdr:row>35</xdr:row>
      <xdr:rowOff>21166</xdr:rowOff>
    </xdr:from>
    <xdr:to>
      <xdr:col>1</xdr:col>
      <xdr:colOff>244475</xdr:colOff>
      <xdr:row>37</xdr:row>
      <xdr:rowOff>40217</xdr:rowOff>
    </xdr:to>
    <xdr:pic>
      <xdr:nvPicPr>
        <xdr:cNvPr id="3" name="Image 2">
          <a:extLst>
            <a:ext uri="{FF2B5EF4-FFF2-40B4-BE49-F238E27FC236}">
              <a16:creationId xmlns:a16="http://schemas.microsoft.com/office/drawing/2014/main" id="{39ED3F4C-56D7-444B-A51B-9E54B3CF07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641541"/>
          <a:ext cx="825500" cy="6286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171450</xdr:colOff>
      <xdr:row>59</xdr:row>
      <xdr:rowOff>114300</xdr:rowOff>
    </xdr:from>
    <xdr:to>
      <xdr:col>3</xdr:col>
      <xdr:colOff>239802</xdr:colOff>
      <xdr:row>62</xdr:row>
      <xdr:rowOff>9525</xdr:rowOff>
    </xdr:to>
    <xdr:pic>
      <xdr:nvPicPr>
        <xdr:cNvPr id="4" name="Image 3">
          <a:extLst>
            <a:ext uri="{FF2B5EF4-FFF2-40B4-BE49-F238E27FC236}">
              <a16:creationId xmlns:a16="http://schemas.microsoft.com/office/drawing/2014/main" id="{FE05BCCA-ACE6-4E83-B929-951C55DAD70E}"/>
            </a:ext>
          </a:extLst>
        </xdr:cNvPr>
        <xdr:cNvPicPr>
          <a:picLocks noChangeAspect="1"/>
        </xdr:cNvPicPr>
      </xdr:nvPicPr>
      <xdr:blipFill>
        <a:blip xmlns:r="http://schemas.openxmlformats.org/officeDocument/2006/relationships" r:embed="rId3"/>
        <a:stretch>
          <a:fillRect/>
        </a:stretch>
      </xdr:blipFill>
      <xdr:spPr>
        <a:xfrm>
          <a:off x="752475" y="18964275"/>
          <a:ext cx="944652" cy="93345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philippe.gesset@ac-orleans-tours.fr" TargetMode="External"/><Relationship Id="rId1" Type="http://schemas.openxmlformats.org/officeDocument/2006/relationships/hyperlink" Target="https://www.touraine-eschool.fr/portail/f/u160l1s4/normal/render.uP"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P63"/>
  <sheetViews>
    <sheetView topLeftCell="A46" workbookViewId="0">
      <selection activeCell="M15" sqref="M15"/>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33"/>
      <c r="B1" s="28"/>
      <c r="C1" s="28"/>
      <c r="D1" s="28"/>
      <c r="E1" s="28"/>
      <c r="F1" s="28"/>
      <c r="G1" s="28"/>
      <c r="H1" s="28"/>
      <c r="I1" s="29"/>
    </row>
    <row r="2" spans="1:16" x14ac:dyDescent="0.25">
      <c r="A2" s="34"/>
      <c r="B2" s="33"/>
      <c r="C2" s="28"/>
      <c r="D2" s="28"/>
      <c r="E2" s="28"/>
      <c r="F2" s="28"/>
      <c r="G2" s="28"/>
      <c r="H2" s="29"/>
      <c r="I2" s="31"/>
    </row>
    <row r="3" spans="1:16" ht="18.75" x14ac:dyDescent="0.3">
      <c r="A3" s="34"/>
      <c r="B3" s="34"/>
      <c r="C3" s="527" t="s">
        <v>425</v>
      </c>
      <c r="D3" s="527"/>
      <c r="E3" s="527"/>
      <c r="F3" s="527"/>
      <c r="G3" s="527"/>
      <c r="H3" s="31"/>
      <c r="I3" s="31"/>
      <c r="P3" s="27"/>
    </row>
    <row r="4" spans="1:16" x14ac:dyDescent="0.25">
      <c r="A4" s="34"/>
      <c r="B4" s="34"/>
      <c r="C4" s="2"/>
      <c r="D4" s="2"/>
      <c r="E4" s="2"/>
      <c r="F4" s="2"/>
      <c r="G4" s="2"/>
      <c r="H4" s="31"/>
      <c r="I4" s="31"/>
    </row>
    <row r="5" spans="1:16" ht="21" x14ac:dyDescent="0.35">
      <c r="A5" s="34"/>
      <c r="B5" s="38"/>
      <c r="C5" s="40"/>
      <c r="D5" s="40"/>
      <c r="E5" s="36" t="s">
        <v>251</v>
      </c>
      <c r="F5" s="40"/>
      <c r="G5" s="40"/>
      <c r="H5" s="39"/>
      <c r="I5" s="31"/>
    </row>
    <row r="6" spans="1:16" x14ac:dyDescent="0.25">
      <c r="A6" s="34"/>
      <c r="B6" s="34"/>
      <c r="C6" s="2"/>
      <c r="D6" s="2"/>
      <c r="E6" s="2"/>
      <c r="F6" s="2"/>
      <c r="G6" s="2"/>
      <c r="H6" s="31"/>
      <c r="I6" s="31"/>
    </row>
    <row r="7" spans="1:16" ht="21" x14ac:dyDescent="0.35">
      <c r="A7" s="34"/>
      <c r="B7" s="536" t="s">
        <v>296</v>
      </c>
      <c r="C7" s="537"/>
      <c r="D7" s="537"/>
      <c r="E7" s="537"/>
      <c r="F7" s="537"/>
      <c r="G7" s="537"/>
      <c r="H7" s="538"/>
      <c r="I7" s="31"/>
    </row>
    <row r="8" spans="1:16" x14ac:dyDescent="0.25">
      <c r="A8" s="34"/>
      <c r="B8" s="34"/>
      <c r="C8" s="2"/>
      <c r="D8" s="2"/>
      <c r="E8" s="2"/>
      <c r="F8" s="2"/>
      <c r="G8" s="2"/>
      <c r="H8" s="31"/>
      <c r="I8" s="31"/>
    </row>
    <row r="9" spans="1:16" x14ac:dyDescent="0.25">
      <c r="A9" s="34"/>
      <c r="B9" s="34"/>
      <c r="C9" s="2"/>
      <c r="D9" s="571" t="s">
        <v>297</v>
      </c>
      <c r="E9" s="571"/>
      <c r="F9" s="571"/>
      <c r="G9" s="2"/>
      <c r="H9" s="31"/>
      <c r="I9" s="31"/>
    </row>
    <row r="10" spans="1:16" ht="15.75" thickBot="1" x14ac:dyDescent="0.3">
      <c r="A10" s="34"/>
      <c r="B10" s="528" t="s">
        <v>265</v>
      </c>
      <c r="C10" s="529"/>
      <c r="D10" s="529"/>
      <c r="E10" s="529"/>
      <c r="F10" s="529"/>
      <c r="G10" s="529"/>
      <c r="H10" s="530"/>
      <c r="I10" s="31"/>
      <c r="P10" s="27"/>
    </row>
    <row r="11" spans="1:16" ht="15.75" thickBot="1" x14ac:dyDescent="0.3">
      <c r="A11" s="34"/>
      <c r="B11" s="2"/>
      <c r="C11" s="2"/>
      <c r="D11" s="2"/>
      <c r="E11" s="2"/>
      <c r="F11" s="2"/>
      <c r="G11" s="2"/>
      <c r="H11" s="2"/>
      <c r="I11" s="31"/>
    </row>
    <row r="12" spans="1:16" ht="15.75" thickBot="1" x14ac:dyDescent="0.3">
      <c r="A12" s="34"/>
      <c r="B12" s="531" t="s">
        <v>261</v>
      </c>
      <c r="C12" s="532"/>
      <c r="D12" s="532"/>
      <c r="E12" s="532"/>
      <c r="F12" s="532"/>
      <c r="G12" s="532"/>
      <c r="H12" s="533"/>
      <c r="I12" s="31"/>
    </row>
    <row r="13" spans="1:16" ht="15.75" thickBot="1" x14ac:dyDescent="0.3">
      <c r="A13" s="34"/>
      <c r="B13" s="2"/>
      <c r="C13" s="2"/>
      <c r="D13" s="2"/>
      <c r="E13" s="2"/>
      <c r="F13" s="2"/>
      <c r="G13" s="2"/>
      <c r="H13" s="2"/>
      <c r="I13" s="31"/>
      <c r="P13" s="27"/>
    </row>
    <row r="14" spans="1:16" ht="17.25" x14ac:dyDescent="0.25">
      <c r="A14" s="34"/>
      <c r="B14" s="2"/>
      <c r="C14" s="33"/>
      <c r="D14" s="23" t="s">
        <v>308</v>
      </c>
      <c r="E14" s="23" t="s">
        <v>309</v>
      </c>
      <c r="F14" s="23" t="s">
        <v>310</v>
      </c>
      <c r="G14" s="24" t="s">
        <v>311</v>
      </c>
      <c r="H14" s="2"/>
      <c r="I14" s="31"/>
    </row>
    <row r="15" spans="1:16" x14ac:dyDescent="0.25">
      <c r="A15" s="34"/>
      <c r="B15" s="2"/>
      <c r="C15" s="43" t="s">
        <v>424</v>
      </c>
      <c r="D15" s="44"/>
      <c r="E15" s="44"/>
      <c r="F15" s="44"/>
      <c r="G15" s="45"/>
      <c r="H15" s="2"/>
      <c r="I15" s="31"/>
    </row>
    <row r="16" spans="1:16" s="30" customFormat="1" x14ac:dyDescent="0.25">
      <c r="A16" s="34"/>
      <c r="B16" s="2"/>
      <c r="C16" s="12" t="s">
        <v>259</v>
      </c>
      <c r="D16" s="44"/>
      <c r="E16" s="44"/>
      <c r="F16" s="44"/>
      <c r="G16" s="11"/>
      <c r="H16" s="2"/>
      <c r="I16" s="31"/>
    </row>
    <row r="17" spans="1:16" s="30" customFormat="1" x14ac:dyDescent="0.25">
      <c r="A17" s="34"/>
      <c r="B17" s="2"/>
      <c r="C17" s="12" t="s">
        <v>260</v>
      </c>
      <c r="D17" s="575"/>
      <c r="E17" s="576"/>
      <c r="F17" s="577"/>
      <c r="G17" s="11"/>
      <c r="H17" s="2"/>
      <c r="I17" s="31"/>
    </row>
    <row r="18" spans="1:16" s="30" customFormat="1" ht="15.75" thickBot="1" x14ac:dyDescent="0.3">
      <c r="A18" s="34"/>
      <c r="B18" s="2"/>
      <c r="C18" s="10" t="s">
        <v>263</v>
      </c>
      <c r="D18" s="9"/>
      <c r="E18" s="572"/>
      <c r="F18" s="573"/>
      <c r="G18" s="574"/>
      <c r="H18" s="2"/>
      <c r="I18" s="31"/>
    </row>
    <row r="19" spans="1:16" ht="15.75" thickBot="1" x14ac:dyDescent="0.3">
      <c r="A19" s="34"/>
      <c r="B19" s="2"/>
      <c r="C19" s="2"/>
      <c r="D19" s="2"/>
      <c r="E19" s="2"/>
      <c r="F19" s="2"/>
      <c r="G19" s="2"/>
      <c r="H19" s="2"/>
      <c r="I19" s="31"/>
      <c r="P19" s="27"/>
    </row>
    <row r="20" spans="1:16" ht="15.75" thickBot="1" x14ac:dyDescent="0.3">
      <c r="A20" s="34"/>
      <c r="B20" s="531" t="s">
        <v>252</v>
      </c>
      <c r="C20" s="532"/>
      <c r="D20" s="532"/>
      <c r="E20" s="532"/>
      <c r="F20" s="532"/>
      <c r="G20" s="532"/>
      <c r="H20" s="533"/>
      <c r="I20" s="31"/>
    </row>
    <row r="21" spans="1:16" ht="15.75" thickBot="1" x14ac:dyDescent="0.3">
      <c r="A21" s="34"/>
      <c r="B21" s="2"/>
      <c r="C21" s="2"/>
      <c r="D21" s="2"/>
      <c r="E21" s="2"/>
      <c r="F21" s="2"/>
      <c r="G21" s="2"/>
      <c r="H21" s="2"/>
      <c r="I21" s="31"/>
    </row>
    <row r="22" spans="1:16" s="76" customFormat="1" ht="15.75" thickBot="1" x14ac:dyDescent="0.3">
      <c r="A22" s="34"/>
      <c r="B22" s="2"/>
      <c r="C22" s="41" t="s">
        <v>312</v>
      </c>
      <c r="D22" s="539"/>
      <c r="E22" s="540"/>
      <c r="F22" s="23" t="s">
        <v>266</v>
      </c>
      <c r="G22" s="24"/>
      <c r="H22" s="2"/>
      <c r="I22" s="77"/>
    </row>
    <row r="23" spans="1:16" s="76" customFormat="1" x14ac:dyDescent="0.25">
      <c r="A23" s="34"/>
      <c r="B23" s="2"/>
      <c r="C23" s="41" t="s">
        <v>312</v>
      </c>
      <c r="D23" s="541"/>
      <c r="E23" s="546"/>
      <c r="F23" s="5" t="s">
        <v>266</v>
      </c>
      <c r="G23" s="11"/>
      <c r="H23" s="2"/>
      <c r="I23" s="77"/>
    </row>
    <row r="24" spans="1:16" ht="15.75" thickBot="1" x14ac:dyDescent="0.3">
      <c r="A24" s="34"/>
      <c r="B24" s="2"/>
      <c r="C24" s="181" t="s">
        <v>312</v>
      </c>
      <c r="D24" s="578"/>
      <c r="E24" s="579"/>
      <c r="F24" s="156" t="s">
        <v>266</v>
      </c>
      <c r="G24" s="157"/>
      <c r="H24" s="2"/>
      <c r="I24" s="31"/>
      <c r="P24" s="27"/>
    </row>
    <row r="25" spans="1:16" ht="15.75" thickBot="1" x14ac:dyDescent="0.3">
      <c r="A25" s="34"/>
      <c r="B25" s="2"/>
      <c r="C25" s="180" t="s">
        <v>312</v>
      </c>
      <c r="D25" s="570"/>
      <c r="E25" s="580"/>
      <c r="F25" s="9" t="s">
        <v>266</v>
      </c>
      <c r="G25" s="8"/>
      <c r="H25" s="2"/>
      <c r="I25" s="31"/>
    </row>
    <row r="26" spans="1:16" ht="15.75" thickBot="1" x14ac:dyDescent="0.3">
      <c r="A26" s="34"/>
      <c r="B26" s="2"/>
      <c r="C26" s="2"/>
      <c r="D26" s="2"/>
      <c r="E26" s="2"/>
      <c r="F26" s="2"/>
      <c r="G26" s="2"/>
      <c r="H26" s="2"/>
      <c r="I26" s="31"/>
    </row>
    <row r="27" spans="1:16" x14ac:dyDescent="0.25">
      <c r="A27" s="34"/>
      <c r="B27" s="2"/>
      <c r="C27" s="547" t="s">
        <v>253</v>
      </c>
      <c r="D27" s="548"/>
      <c r="E27" s="42"/>
      <c r="F27" s="37"/>
      <c r="G27" s="37"/>
      <c r="H27" s="37"/>
      <c r="I27" s="31"/>
    </row>
    <row r="28" spans="1:16" ht="15.75" thickBot="1" x14ac:dyDescent="0.3">
      <c r="A28" s="34"/>
      <c r="B28" s="2"/>
      <c r="C28" s="10" t="s">
        <v>255</v>
      </c>
      <c r="D28" s="9" t="s">
        <v>254</v>
      </c>
      <c r="E28" s="8"/>
      <c r="F28" s="2"/>
      <c r="G28" s="2"/>
      <c r="H28" s="2"/>
      <c r="I28" s="31"/>
    </row>
    <row r="29" spans="1:16" ht="15.75" thickBot="1" x14ac:dyDescent="0.3">
      <c r="A29" s="34"/>
      <c r="B29" s="2"/>
      <c r="C29" s="2"/>
      <c r="D29" s="2"/>
      <c r="E29" s="2"/>
      <c r="F29" s="2"/>
      <c r="G29" s="2"/>
      <c r="H29" s="2"/>
      <c r="I29" s="31"/>
    </row>
    <row r="30" spans="1:16" ht="15.75" thickBot="1" x14ac:dyDescent="0.3">
      <c r="A30" s="34"/>
      <c r="B30" s="531" t="s">
        <v>257</v>
      </c>
      <c r="C30" s="532"/>
      <c r="D30" s="532"/>
      <c r="E30" s="532"/>
      <c r="F30" s="532"/>
      <c r="G30" s="532"/>
      <c r="H30" s="533"/>
      <c r="I30" s="31"/>
    </row>
    <row r="31" spans="1:16" ht="15.75" thickBot="1" x14ac:dyDescent="0.3">
      <c r="A31" s="34"/>
      <c r="B31" s="2"/>
      <c r="C31" s="2"/>
      <c r="D31" s="2"/>
      <c r="E31" s="2"/>
      <c r="F31" s="2"/>
      <c r="G31" s="2"/>
      <c r="H31" s="2"/>
      <c r="I31" s="31"/>
    </row>
    <row r="32" spans="1:16" x14ac:dyDescent="0.25">
      <c r="A32" s="34"/>
      <c r="B32" s="2"/>
      <c r="C32" s="46" t="s">
        <v>262</v>
      </c>
      <c r="D32" s="534"/>
      <c r="E32" s="534"/>
      <c r="F32" s="534"/>
      <c r="G32" s="535"/>
      <c r="H32" s="2"/>
      <c r="I32" s="31"/>
    </row>
    <row r="33" spans="1:9" x14ac:dyDescent="0.25">
      <c r="A33" s="34"/>
      <c r="B33" s="2"/>
      <c r="C33" s="47" t="s">
        <v>298</v>
      </c>
      <c r="D33" s="542"/>
      <c r="E33" s="542"/>
      <c r="F33" s="542"/>
      <c r="G33" s="543"/>
      <c r="H33" s="2"/>
      <c r="I33" s="31"/>
    </row>
    <row r="34" spans="1:9" ht="15.75" thickBot="1" x14ac:dyDescent="0.3">
      <c r="A34" s="34"/>
      <c r="B34" s="2"/>
      <c r="C34" s="48" t="s">
        <v>299</v>
      </c>
      <c r="D34" s="549"/>
      <c r="E34" s="549"/>
      <c r="F34" s="549"/>
      <c r="G34" s="550"/>
      <c r="H34" s="2"/>
      <c r="I34" s="31"/>
    </row>
    <row r="35" spans="1:9" ht="15.75" thickBot="1" x14ac:dyDescent="0.3">
      <c r="A35" s="34"/>
      <c r="B35" s="2"/>
      <c r="C35" s="2"/>
      <c r="D35" s="2"/>
      <c r="E35" s="2"/>
      <c r="F35" s="2"/>
      <c r="G35" s="2"/>
      <c r="H35" s="2"/>
      <c r="I35" s="31"/>
    </row>
    <row r="36" spans="1:9" ht="15.75" thickBot="1" x14ac:dyDescent="0.3">
      <c r="A36" s="34"/>
      <c r="B36" s="531" t="s">
        <v>423</v>
      </c>
      <c r="C36" s="532"/>
      <c r="D36" s="532"/>
      <c r="E36" s="532"/>
      <c r="F36" s="532"/>
      <c r="G36" s="532"/>
      <c r="H36" s="533"/>
      <c r="I36" s="31"/>
    </row>
    <row r="37" spans="1:9" x14ac:dyDescent="0.25">
      <c r="A37" s="34"/>
      <c r="B37" s="2"/>
      <c r="C37" s="2"/>
      <c r="D37" s="2"/>
      <c r="E37" s="2"/>
      <c r="F37" s="2"/>
      <c r="G37" s="2"/>
      <c r="H37" s="2"/>
      <c r="I37" s="31"/>
    </row>
    <row r="38" spans="1:9" x14ac:dyDescent="0.25">
      <c r="A38" s="34"/>
      <c r="B38" s="2"/>
      <c r="C38" s="544" t="s">
        <v>0</v>
      </c>
      <c r="D38" s="545"/>
      <c r="E38" s="551"/>
      <c r="F38" s="552"/>
      <c r="G38" s="553"/>
      <c r="H38" s="2"/>
      <c r="I38" s="31"/>
    </row>
    <row r="39" spans="1:9" x14ac:dyDescent="0.25">
      <c r="A39" s="34"/>
      <c r="B39" s="2"/>
      <c r="C39" s="544" t="s">
        <v>314</v>
      </c>
      <c r="D39" s="545"/>
      <c r="E39" s="541"/>
      <c r="F39" s="542"/>
      <c r="G39" s="543"/>
      <c r="H39" s="2"/>
      <c r="I39" s="31"/>
    </row>
    <row r="40" spans="1:9" x14ac:dyDescent="0.25">
      <c r="A40" s="34"/>
      <c r="B40" s="2"/>
      <c r="C40" s="544" t="s">
        <v>300</v>
      </c>
      <c r="D40" s="545"/>
      <c r="E40" s="541"/>
      <c r="F40" s="542"/>
      <c r="G40" s="543"/>
      <c r="H40" s="2"/>
      <c r="I40" s="31"/>
    </row>
    <row r="41" spans="1:9" ht="15.75" thickBot="1" x14ac:dyDescent="0.3">
      <c r="A41" s="34"/>
      <c r="B41" s="2"/>
      <c r="C41" s="564" t="s">
        <v>302</v>
      </c>
      <c r="D41" s="565"/>
      <c r="E41" s="570"/>
      <c r="F41" s="549"/>
      <c r="G41" s="550"/>
      <c r="H41" s="2"/>
      <c r="I41" s="31"/>
    </row>
    <row r="42" spans="1:9" ht="15.75" thickBot="1" x14ac:dyDescent="0.3">
      <c r="A42" s="34"/>
      <c r="B42" s="2"/>
      <c r="C42" s="2"/>
      <c r="D42" s="2"/>
      <c r="E42" s="2"/>
      <c r="F42" s="2"/>
      <c r="G42" s="2"/>
      <c r="H42" s="2"/>
      <c r="I42" s="31"/>
    </row>
    <row r="43" spans="1:9" ht="15.75" thickBot="1" x14ac:dyDescent="0.3">
      <c r="A43" s="34"/>
      <c r="B43" s="531" t="s">
        <v>422</v>
      </c>
      <c r="C43" s="532"/>
      <c r="D43" s="532"/>
      <c r="E43" s="532"/>
      <c r="F43" s="532"/>
      <c r="G43" s="532"/>
      <c r="H43" s="533"/>
      <c r="I43" s="31"/>
    </row>
    <row r="44" spans="1:9" x14ac:dyDescent="0.25">
      <c r="A44" s="34"/>
      <c r="B44" s="2"/>
      <c r="C44" s="2"/>
      <c r="D44" s="2"/>
      <c r="E44" s="2"/>
      <c r="F44" s="2"/>
      <c r="G44" s="2"/>
      <c r="H44" s="2"/>
      <c r="I44" s="31"/>
    </row>
    <row r="45" spans="1:9" x14ac:dyDescent="0.25">
      <c r="A45" s="34"/>
      <c r="B45" s="2"/>
      <c r="C45" s="554" t="s">
        <v>256</v>
      </c>
      <c r="D45" s="555"/>
      <c r="E45" s="555"/>
      <c r="F45" s="555"/>
      <c r="G45" s="556"/>
      <c r="H45" s="2"/>
      <c r="I45" s="31"/>
    </row>
    <row r="46" spans="1:9" x14ac:dyDescent="0.25">
      <c r="A46" s="34"/>
      <c r="B46" s="2"/>
      <c r="C46" s="554" t="s">
        <v>303</v>
      </c>
      <c r="D46" s="555"/>
      <c r="E46" s="557"/>
      <c r="F46" s="557"/>
      <c r="G46" s="558"/>
      <c r="H46" s="2"/>
      <c r="I46" s="31"/>
    </row>
    <row r="47" spans="1:9" x14ac:dyDescent="0.25">
      <c r="A47" s="34"/>
      <c r="B47" s="2"/>
      <c r="C47" s="554" t="s">
        <v>300</v>
      </c>
      <c r="D47" s="555"/>
      <c r="E47" s="557"/>
      <c r="F47" s="557"/>
      <c r="G47" s="558"/>
      <c r="H47" s="2"/>
      <c r="I47" s="31"/>
    </row>
    <row r="48" spans="1:9" ht="15.75" thickBot="1" x14ac:dyDescent="0.3">
      <c r="A48" s="34"/>
      <c r="B48" s="2"/>
      <c r="C48" s="566" t="s">
        <v>301</v>
      </c>
      <c r="D48" s="567"/>
      <c r="E48" s="568"/>
      <c r="F48" s="568"/>
      <c r="G48" s="569"/>
      <c r="H48" s="2"/>
      <c r="I48" s="31"/>
    </row>
    <row r="49" spans="1:9" ht="15.75" thickBot="1" x14ac:dyDescent="0.3">
      <c r="A49" s="34"/>
      <c r="B49" s="2"/>
      <c r="C49" s="2"/>
      <c r="D49" s="2"/>
      <c r="E49" s="2"/>
      <c r="F49" s="2"/>
      <c r="G49" s="2"/>
      <c r="H49" s="2"/>
      <c r="I49" s="31"/>
    </row>
    <row r="50" spans="1:9" ht="15.75" thickBot="1" x14ac:dyDescent="0.3">
      <c r="A50" s="34"/>
      <c r="B50" s="531" t="s">
        <v>421</v>
      </c>
      <c r="C50" s="532"/>
      <c r="D50" s="532"/>
      <c r="E50" s="532"/>
      <c r="F50" s="532"/>
      <c r="G50" s="532"/>
      <c r="H50" s="533"/>
      <c r="I50" s="31"/>
    </row>
    <row r="51" spans="1:9" ht="15.75" thickBot="1" x14ac:dyDescent="0.3">
      <c r="A51" s="34"/>
      <c r="B51" s="2"/>
      <c r="C51" s="2"/>
      <c r="D51" s="2"/>
      <c r="E51" s="2"/>
      <c r="F51" s="2"/>
      <c r="G51" s="2"/>
      <c r="H51" s="2"/>
      <c r="I51" s="31"/>
    </row>
    <row r="52" spans="1:9" x14ac:dyDescent="0.25">
      <c r="A52" s="34"/>
      <c r="B52" s="2"/>
      <c r="C52" s="559" t="s">
        <v>313</v>
      </c>
      <c r="D52" s="560"/>
      <c r="E52" s="561"/>
      <c r="F52" s="562"/>
      <c r="G52" s="563"/>
      <c r="H52" s="2"/>
      <c r="I52" s="31"/>
    </row>
    <row r="53" spans="1:9" x14ac:dyDescent="0.25">
      <c r="A53" s="34"/>
      <c r="B53" s="2"/>
      <c r="C53" s="554" t="s">
        <v>258</v>
      </c>
      <c r="D53" s="555"/>
      <c r="E53" s="555"/>
      <c r="F53" s="555"/>
      <c r="G53" s="556"/>
      <c r="H53" s="2"/>
      <c r="I53" s="31"/>
    </row>
    <row r="54" spans="1:9" x14ac:dyDescent="0.25">
      <c r="A54" s="34"/>
      <c r="B54" s="2"/>
      <c r="C54" s="554" t="s">
        <v>315</v>
      </c>
      <c r="D54" s="555"/>
      <c r="E54" s="557"/>
      <c r="F54" s="557"/>
      <c r="G54" s="558"/>
      <c r="H54" s="2"/>
      <c r="I54" s="31"/>
    </row>
    <row r="55" spans="1:9" ht="15.75" thickBot="1" x14ac:dyDescent="0.3">
      <c r="A55" s="34"/>
      <c r="B55" s="2"/>
      <c r="C55" s="566" t="s">
        <v>301</v>
      </c>
      <c r="D55" s="567"/>
      <c r="E55" s="568"/>
      <c r="F55" s="568"/>
      <c r="G55" s="569"/>
      <c r="H55" s="2"/>
      <c r="I55" s="31"/>
    </row>
    <row r="56" spans="1:9" ht="15.75" thickBot="1" x14ac:dyDescent="0.3">
      <c r="A56" s="34"/>
      <c r="B56" s="2"/>
      <c r="C56" s="2"/>
      <c r="D56" s="2"/>
      <c r="E56" s="2"/>
      <c r="F56" s="2"/>
      <c r="G56" s="2"/>
      <c r="H56" s="2"/>
      <c r="I56" s="31"/>
    </row>
    <row r="57" spans="1:9" ht="15.75" thickBot="1" x14ac:dyDescent="0.3">
      <c r="A57" s="34"/>
      <c r="B57" s="531" t="s">
        <v>264</v>
      </c>
      <c r="C57" s="532"/>
      <c r="D57" s="532"/>
      <c r="E57" s="532"/>
      <c r="F57" s="532"/>
      <c r="G57" s="532"/>
      <c r="H57" s="533"/>
      <c r="I57" s="31"/>
    </row>
    <row r="58" spans="1:9" ht="15.75" thickBot="1" x14ac:dyDescent="0.3">
      <c r="A58" s="34"/>
      <c r="B58" s="2"/>
      <c r="C58" s="2"/>
      <c r="D58" s="2"/>
      <c r="E58" s="2"/>
      <c r="F58" s="2"/>
      <c r="G58" s="2"/>
      <c r="H58" s="2"/>
      <c r="I58" s="31"/>
    </row>
    <row r="59" spans="1:9" x14ac:dyDescent="0.25">
      <c r="A59" s="34"/>
      <c r="B59" s="2"/>
      <c r="C59" s="559"/>
      <c r="D59" s="560"/>
      <c r="E59" s="561"/>
      <c r="F59" s="562"/>
      <c r="G59" s="563"/>
      <c r="H59" s="2"/>
      <c r="I59" s="31"/>
    </row>
    <row r="60" spans="1:9" x14ac:dyDescent="0.25">
      <c r="A60" s="34"/>
      <c r="B60" s="2"/>
      <c r="C60" s="554"/>
      <c r="D60" s="555"/>
      <c r="E60" s="555"/>
      <c r="F60" s="555"/>
      <c r="G60" s="556"/>
      <c r="H60" s="2"/>
      <c r="I60" s="31"/>
    </row>
    <row r="61" spans="1:9" x14ac:dyDescent="0.25">
      <c r="A61" s="34"/>
      <c r="B61" s="2"/>
      <c r="C61" s="554"/>
      <c r="D61" s="555"/>
      <c r="E61" s="557"/>
      <c r="F61" s="557"/>
      <c r="G61" s="558"/>
      <c r="H61" s="2"/>
      <c r="I61" s="31"/>
    </row>
    <row r="62" spans="1:9" ht="15.75" thickBot="1" x14ac:dyDescent="0.3">
      <c r="A62" s="34"/>
      <c r="B62" s="2"/>
      <c r="C62" s="566"/>
      <c r="D62" s="567"/>
      <c r="E62" s="568"/>
      <c r="F62" s="568"/>
      <c r="G62" s="569"/>
      <c r="H62" s="2"/>
      <c r="I62" s="31"/>
    </row>
    <row r="63" spans="1:9" ht="15.75" thickBot="1" x14ac:dyDescent="0.3">
      <c r="A63" s="35"/>
      <c r="B63" s="6"/>
      <c r="C63" s="6"/>
      <c r="D63" s="6"/>
      <c r="E63" s="6"/>
      <c r="F63" s="6"/>
      <c r="G63" s="6"/>
      <c r="H63" s="6"/>
      <c r="I63" s="7"/>
    </row>
  </sheetData>
  <mergeCells count="53">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B57:H57"/>
    <mergeCell ref="C53:D53"/>
    <mergeCell ref="E53:G53"/>
    <mergeCell ref="C54:D54"/>
    <mergeCell ref="E54:G54"/>
    <mergeCell ref="E40:G40"/>
    <mergeCell ref="C40:D40"/>
    <mergeCell ref="D23:E23"/>
    <mergeCell ref="C27:D27"/>
    <mergeCell ref="B30:H30"/>
    <mergeCell ref="D34:G34"/>
    <mergeCell ref="B36:H36"/>
    <mergeCell ref="E38:G38"/>
    <mergeCell ref="E39:G39"/>
    <mergeCell ref="C38:D38"/>
    <mergeCell ref="C39:D39"/>
    <mergeCell ref="C3:G3"/>
    <mergeCell ref="B10:H10"/>
    <mergeCell ref="B12:H12"/>
    <mergeCell ref="B20:H20"/>
    <mergeCell ref="D32:G32"/>
    <mergeCell ref="B7:H7"/>
    <mergeCell ref="D22:E2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O63"/>
  <sheetViews>
    <sheetView zoomScaleNormal="100" workbookViewId="0">
      <selection activeCell="M52" sqref="M52"/>
    </sheetView>
  </sheetViews>
  <sheetFormatPr baseColWidth="10" defaultRowHeight="15" x14ac:dyDescent="0.25"/>
  <cols>
    <col min="2" max="2" width="14.28515625" customWidth="1"/>
  </cols>
  <sheetData>
    <row r="1" spans="2:6" ht="15.75" thickBot="1" x14ac:dyDescent="0.3"/>
    <row r="2" spans="2:6" ht="15.75" thickBot="1" x14ac:dyDescent="0.3">
      <c r="B2" s="584" t="s">
        <v>407</v>
      </c>
      <c r="C2" s="585"/>
      <c r="D2" s="585"/>
      <c r="E2" s="585"/>
      <c r="F2" s="586"/>
    </row>
    <row r="3" spans="2:6" x14ac:dyDescent="0.25">
      <c r="B3" s="130"/>
      <c r="C3" s="130"/>
      <c r="D3" s="130"/>
      <c r="E3" s="130"/>
      <c r="F3" s="130"/>
    </row>
    <row r="4" spans="2:6" x14ac:dyDescent="0.25">
      <c r="B4" s="130" t="s">
        <v>268</v>
      </c>
      <c r="C4" s="130"/>
      <c r="D4" s="130"/>
      <c r="E4" s="130"/>
      <c r="F4" s="130"/>
    </row>
    <row r="5" spans="2:6" x14ac:dyDescent="0.25">
      <c r="B5" s="130" t="s">
        <v>434</v>
      </c>
      <c r="C5" s="130"/>
      <c r="D5" s="130"/>
      <c r="E5" s="130"/>
      <c r="F5" s="130"/>
    </row>
    <row r="6" spans="2:6" ht="15.75" thickBot="1" x14ac:dyDescent="0.3">
      <c r="B6" s="130"/>
      <c r="C6" s="130"/>
      <c r="D6" s="130"/>
      <c r="E6" s="130"/>
      <c r="F6" s="130"/>
    </row>
    <row r="7" spans="2:6" ht="15.75" thickBot="1" x14ac:dyDescent="0.3">
      <c r="B7" s="70" t="s">
        <v>267</v>
      </c>
      <c r="C7" s="71"/>
      <c r="D7" s="130"/>
      <c r="E7" s="130"/>
      <c r="F7" s="130"/>
    </row>
    <row r="8" spans="2:6" ht="15.75" thickBot="1" x14ac:dyDescent="0.3">
      <c r="B8" s="130"/>
      <c r="C8" s="130"/>
      <c r="D8" s="130"/>
      <c r="E8" s="130"/>
      <c r="F8" s="130"/>
    </row>
    <row r="9" spans="2:6" ht="15.75" thickBot="1" x14ac:dyDescent="0.3">
      <c r="B9" s="581" t="s">
        <v>405</v>
      </c>
      <c r="C9" s="582"/>
      <c r="D9" s="583"/>
      <c r="E9" s="130"/>
      <c r="F9" s="130"/>
    </row>
    <row r="10" spans="2:6" x14ac:dyDescent="0.25">
      <c r="B10" s="130"/>
      <c r="C10" s="130"/>
      <c r="D10" s="130"/>
      <c r="E10" s="130"/>
      <c r="F10" s="130"/>
    </row>
    <row r="11" spans="2:6" x14ac:dyDescent="0.25">
      <c r="B11" s="74" t="s">
        <v>435</v>
      </c>
      <c r="C11" s="130"/>
      <c r="D11" s="130"/>
      <c r="E11" s="130"/>
      <c r="F11" s="130"/>
    </row>
    <row r="12" spans="2:6" ht="15.75" thickBot="1" x14ac:dyDescent="0.3">
      <c r="B12" s="130"/>
      <c r="C12" s="130"/>
      <c r="D12" s="130"/>
      <c r="E12" s="130"/>
      <c r="F12" s="130"/>
    </row>
    <row r="13" spans="2:6" ht="15.75" thickBot="1" x14ac:dyDescent="0.3">
      <c r="B13" s="72" t="s">
        <v>269</v>
      </c>
      <c r="C13" s="130"/>
      <c r="D13" s="130"/>
      <c r="E13" s="130"/>
      <c r="F13" s="130"/>
    </row>
    <row r="14" spans="2:6" x14ac:dyDescent="0.25">
      <c r="B14" s="130"/>
      <c r="C14" s="130"/>
      <c r="D14" s="130"/>
      <c r="E14" s="130"/>
      <c r="F14" s="130"/>
    </row>
    <row r="15" spans="2:6" x14ac:dyDescent="0.25">
      <c r="B15" s="74" t="s">
        <v>436</v>
      </c>
      <c r="C15" s="130"/>
      <c r="D15" s="130"/>
      <c r="E15" s="130"/>
      <c r="F15" s="130"/>
    </row>
    <row r="16" spans="2:6" x14ac:dyDescent="0.25">
      <c r="B16" s="130" t="s">
        <v>408</v>
      </c>
      <c r="C16" s="130"/>
      <c r="D16" s="130"/>
      <c r="E16" s="130"/>
      <c r="F16" s="130"/>
    </row>
    <row r="17" spans="2:15" x14ac:dyDescent="0.25">
      <c r="B17" s="130" t="s">
        <v>456</v>
      </c>
      <c r="C17" s="130"/>
      <c r="D17" s="130"/>
      <c r="E17" s="130"/>
      <c r="F17" s="130"/>
    </row>
    <row r="18" spans="2:15" x14ac:dyDescent="0.25">
      <c r="B18" s="130" t="s">
        <v>306</v>
      </c>
      <c r="C18" s="130"/>
      <c r="D18" s="130"/>
      <c r="E18" s="130"/>
      <c r="F18" s="130"/>
    </row>
    <row r="19" spans="2:15" ht="15.75" thickBot="1" x14ac:dyDescent="0.3">
      <c r="B19" s="130"/>
      <c r="C19" s="130"/>
      <c r="D19" s="130"/>
      <c r="E19" s="130"/>
      <c r="F19" s="130"/>
    </row>
    <row r="20" spans="2:15" ht="15.75" thickBot="1" x14ac:dyDescent="0.3">
      <c r="B20" s="587" t="s">
        <v>292</v>
      </c>
      <c r="C20" s="588"/>
      <c r="D20" s="589"/>
      <c r="E20" s="130"/>
      <c r="F20" s="130"/>
    </row>
    <row r="21" spans="2:15" x14ac:dyDescent="0.25">
      <c r="B21" s="130"/>
      <c r="C21" s="130"/>
      <c r="D21" s="130"/>
      <c r="E21" s="130"/>
      <c r="F21" s="130"/>
    </row>
    <row r="22" spans="2:15" x14ac:dyDescent="0.25">
      <c r="B22" s="74" t="s">
        <v>409</v>
      </c>
      <c r="C22" s="130"/>
      <c r="D22" s="130"/>
      <c r="E22" s="130"/>
      <c r="F22" s="130"/>
    </row>
    <row r="23" spans="2:15" x14ac:dyDescent="0.25">
      <c r="B23" s="130" t="s">
        <v>410</v>
      </c>
      <c r="C23" s="130"/>
      <c r="D23" s="130"/>
      <c r="E23" s="130"/>
      <c r="F23" s="130"/>
    </row>
    <row r="24" spans="2:15" x14ac:dyDescent="0.25">
      <c r="B24" s="130" t="s">
        <v>411</v>
      </c>
      <c r="C24" s="130"/>
      <c r="D24" s="130"/>
      <c r="E24" s="130"/>
      <c r="F24" s="130"/>
    </row>
    <row r="25" spans="2:15" s="130" customFormat="1" x14ac:dyDescent="0.25">
      <c r="B25" s="130" t="s">
        <v>437</v>
      </c>
    </row>
    <row r="26" spans="2:15" x14ac:dyDescent="0.25">
      <c r="B26" s="130" t="s">
        <v>438</v>
      </c>
      <c r="C26" s="130"/>
      <c r="D26" s="130"/>
      <c r="E26" s="130"/>
      <c r="F26" s="130"/>
    </row>
    <row r="27" spans="2:15" s="32" customFormat="1" x14ac:dyDescent="0.25">
      <c r="B27" s="74" t="s">
        <v>412</v>
      </c>
      <c r="C27" s="74"/>
      <c r="D27" s="74"/>
      <c r="E27" s="74"/>
      <c r="F27" s="74"/>
      <c r="G27" s="74" t="s">
        <v>294</v>
      </c>
      <c r="H27" s="74"/>
      <c r="I27" s="74"/>
      <c r="J27" s="74"/>
      <c r="K27" s="74"/>
    </row>
    <row r="28" spans="2:15" x14ac:dyDescent="0.25">
      <c r="B28" s="130" t="s">
        <v>413</v>
      </c>
      <c r="C28" s="130"/>
      <c r="D28" s="130"/>
      <c r="E28" s="130"/>
      <c r="F28" s="130"/>
      <c r="K28" s="92"/>
    </row>
    <row r="29" spans="2:15" x14ac:dyDescent="0.25">
      <c r="B29" s="130" t="s">
        <v>439</v>
      </c>
      <c r="C29" s="130"/>
      <c r="D29" s="130"/>
      <c r="E29" s="130"/>
      <c r="F29" s="130"/>
      <c r="O29" s="32"/>
    </row>
    <row r="30" spans="2:15" x14ac:dyDescent="0.25">
      <c r="B30" s="130" t="s">
        <v>414</v>
      </c>
      <c r="C30" s="130"/>
      <c r="D30" s="130"/>
      <c r="E30" s="130"/>
      <c r="F30" s="130"/>
    </row>
    <row r="31" spans="2:15" ht="15.75" thickBot="1" x14ac:dyDescent="0.3">
      <c r="B31" s="130"/>
      <c r="C31" s="130"/>
      <c r="D31" s="130"/>
      <c r="E31" s="130"/>
      <c r="F31" s="130"/>
    </row>
    <row r="32" spans="2:15" ht="15.75" thickBot="1" x14ac:dyDescent="0.3">
      <c r="B32" s="590" t="s">
        <v>293</v>
      </c>
      <c r="C32" s="591"/>
      <c r="D32" s="130"/>
      <c r="E32" s="130"/>
      <c r="F32" s="130"/>
    </row>
    <row r="33" spans="2:13" x14ac:dyDescent="0.25">
      <c r="B33" s="130"/>
      <c r="C33" s="130"/>
      <c r="D33" s="130"/>
      <c r="E33" s="130"/>
      <c r="F33" s="130"/>
    </row>
    <row r="34" spans="2:13" x14ac:dyDescent="0.25">
      <c r="B34" s="74" t="s">
        <v>431</v>
      </c>
      <c r="C34" s="74"/>
      <c r="D34" s="74"/>
      <c r="E34" s="74"/>
      <c r="F34" s="74"/>
      <c r="J34" s="179"/>
    </row>
    <row r="35" spans="2:13" s="130" customFormat="1" x14ac:dyDescent="0.25">
      <c r="B35" s="130" t="s">
        <v>440</v>
      </c>
      <c r="G35"/>
      <c r="H35"/>
      <c r="J35" s="179"/>
    </row>
    <row r="36" spans="2:13" x14ac:dyDescent="0.25">
      <c r="B36" s="182" t="s">
        <v>457</v>
      </c>
      <c r="C36" s="179"/>
      <c r="D36" s="179"/>
      <c r="E36" s="179"/>
      <c r="F36" s="179"/>
      <c r="G36" s="179"/>
      <c r="H36" s="179"/>
      <c r="I36" s="179"/>
      <c r="J36" s="179"/>
      <c r="K36" s="179"/>
      <c r="L36" s="179"/>
      <c r="M36" s="179"/>
    </row>
    <row r="37" spans="2:13" x14ac:dyDescent="0.25">
      <c r="B37" s="130" t="s">
        <v>415</v>
      </c>
      <c r="C37" s="130"/>
      <c r="D37" s="130"/>
      <c r="E37" s="130"/>
      <c r="F37" s="130"/>
    </row>
    <row r="38" spans="2:13" x14ac:dyDescent="0.25">
      <c r="B38" s="130" t="s">
        <v>416</v>
      </c>
      <c r="C38" s="130"/>
      <c r="D38" s="130"/>
      <c r="E38" s="130"/>
      <c r="F38" s="130"/>
    </row>
    <row r="39" spans="2:13" x14ac:dyDescent="0.25">
      <c r="B39" s="130" t="s">
        <v>417</v>
      </c>
      <c r="C39" s="130"/>
      <c r="D39" s="130"/>
      <c r="E39" s="130"/>
      <c r="F39" s="130"/>
    </row>
    <row r="40" spans="2:13" x14ac:dyDescent="0.25">
      <c r="B40" s="130" t="s">
        <v>418</v>
      </c>
      <c r="C40" s="130"/>
      <c r="D40" s="130"/>
      <c r="E40" s="130"/>
      <c r="F40" s="130"/>
    </row>
    <row r="41" spans="2:13" x14ac:dyDescent="0.25">
      <c r="B41" s="130" t="s">
        <v>455</v>
      </c>
      <c r="F41" s="130"/>
    </row>
    <row r="42" spans="2:13" s="130" customFormat="1" x14ac:dyDescent="0.25">
      <c r="B42" s="130" t="s">
        <v>419</v>
      </c>
    </row>
    <row r="43" spans="2:13" x14ac:dyDescent="0.25">
      <c r="C43" s="130"/>
      <c r="D43" s="130"/>
      <c r="E43" s="130"/>
    </row>
    <row r="44" spans="2:13" x14ac:dyDescent="0.25">
      <c r="B44" s="191" t="s">
        <v>451</v>
      </c>
      <c r="C44" s="192"/>
    </row>
    <row r="45" spans="2:13" x14ac:dyDescent="0.25">
      <c r="B45" s="187"/>
    </row>
    <row r="46" spans="2:13" x14ac:dyDescent="0.25">
      <c r="B46" s="188" t="s">
        <v>454</v>
      </c>
    </row>
    <row r="47" spans="2:13" x14ac:dyDescent="0.25">
      <c r="B47" s="189" t="s">
        <v>430</v>
      </c>
    </row>
    <row r="48" spans="2:13" ht="15.75" thickBot="1" x14ac:dyDescent="0.3">
      <c r="B48" s="189"/>
    </row>
    <row r="49" spans="2:2" ht="15.75" thickBot="1" x14ac:dyDescent="0.3">
      <c r="B49" s="75" t="s">
        <v>295</v>
      </c>
    </row>
    <row r="50" spans="2:2" x14ac:dyDescent="0.25">
      <c r="B50" s="3"/>
    </row>
    <row r="51" spans="2:2" x14ac:dyDescent="0.25">
      <c r="B51" s="188" t="s">
        <v>307</v>
      </c>
    </row>
    <row r="52" spans="2:2" x14ac:dyDescent="0.25">
      <c r="B52" s="3" t="s">
        <v>452</v>
      </c>
    </row>
    <row r="53" spans="2:2" x14ac:dyDescent="0.25">
      <c r="B53" s="3" t="s">
        <v>458</v>
      </c>
    </row>
    <row r="54" spans="2:2" x14ac:dyDescent="0.25">
      <c r="B54" s="3" t="s">
        <v>432</v>
      </c>
    </row>
    <row r="55" spans="2:2" x14ac:dyDescent="0.25">
      <c r="B55" s="3" t="s">
        <v>420</v>
      </c>
    </row>
    <row r="56" spans="2:2" x14ac:dyDescent="0.25">
      <c r="B56" s="3" t="s">
        <v>433</v>
      </c>
    </row>
    <row r="57" spans="2:2" x14ac:dyDescent="0.25">
      <c r="B57" s="3"/>
    </row>
    <row r="58" spans="2:2" x14ac:dyDescent="0.25">
      <c r="B58" s="190" t="s">
        <v>446</v>
      </c>
    </row>
    <row r="59" spans="2:2" x14ac:dyDescent="0.25">
      <c r="B59" s="1" t="s">
        <v>453</v>
      </c>
    </row>
    <row r="60" spans="2:2" x14ac:dyDescent="0.25">
      <c r="B60" s="1" t="s">
        <v>447</v>
      </c>
    </row>
    <row r="61" spans="2:2" x14ac:dyDescent="0.25">
      <c r="B61" s="1" t="s">
        <v>448</v>
      </c>
    </row>
    <row r="62" spans="2:2" x14ac:dyDescent="0.25">
      <c r="B62" s="1" t="s">
        <v>449</v>
      </c>
    </row>
    <row r="63" spans="2:2" x14ac:dyDescent="0.25">
      <c r="B63" s="183" t="s">
        <v>450</v>
      </c>
    </row>
  </sheetData>
  <mergeCells count="4">
    <mergeCell ref="B9:D9"/>
    <mergeCell ref="B2:F2"/>
    <mergeCell ref="B20:D20"/>
    <mergeCell ref="B32:C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S94"/>
  <sheetViews>
    <sheetView zoomScale="90" zoomScaleNormal="90" workbookViewId="0">
      <selection activeCell="C23" sqref="C23"/>
    </sheetView>
  </sheetViews>
  <sheetFormatPr baseColWidth="10" defaultColWidth="11.42578125" defaultRowHeight="15" x14ac:dyDescent="0.25"/>
  <cols>
    <col min="1" max="1" width="22" style="271" customWidth="1"/>
    <col min="2" max="2" width="7.7109375" style="271" customWidth="1"/>
    <col min="3" max="3" width="67.85546875" style="271" customWidth="1"/>
    <col min="4" max="4" width="9.7109375" style="271" customWidth="1"/>
    <col min="5" max="5" width="16.140625" style="271" customWidth="1"/>
    <col min="6" max="6" width="17" style="271" customWidth="1"/>
    <col min="7" max="7" width="8.5703125" style="271" customWidth="1"/>
    <col min="8" max="8" width="11.42578125" style="271"/>
    <col min="9" max="9" width="13" style="271" customWidth="1"/>
    <col min="10" max="10" width="77" style="271" customWidth="1"/>
    <col min="11" max="11" width="13.5703125" style="271" customWidth="1"/>
    <col min="12" max="12" width="49.28515625" style="271" customWidth="1"/>
    <col min="13" max="13" width="11.7109375" style="271" customWidth="1"/>
    <col min="14" max="14" width="10.85546875" style="271" customWidth="1"/>
    <col min="15" max="16" width="11.42578125" style="271"/>
    <col min="17" max="17" width="26.85546875" style="271" customWidth="1"/>
    <col min="18" max="16384" width="11.42578125" style="271"/>
  </cols>
  <sheetData>
    <row r="1" spans="1:19" ht="54.75" customHeight="1" thickBot="1" x14ac:dyDescent="0.35">
      <c r="A1" s="270" t="s">
        <v>291</v>
      </c>
      <c r="B1" s="613"/>
      <c r="C1" s="614"/>
      <c r="D1" s="613"/>
      <c r="E1" s="615"/>
      <c r="F1" s="615"/>
      <c r="G1" s="614"/>
      <c r="J1" s="272" t="s">
        <v>0</v>
      </c>
      <c r="K1" s="616" t="s">
        <v>241</v>
      </c>
      <c r="L1" s="616"/>
      <c r="M1" s="617"/>
      <c r="N1" s="273" t="s">
        <v>237</v>
      </c>
      <c r="O1" s="644" t="s">
        <v>1</v>
      </c>
      <c r="P1" s="645"/>
      <c r="Q1" s="646"/>
    </row>
    <row r="2" spans="1:19" ht="30.75" customHeight="1" thickBot="1" x14ac:dyDescent="0.3">
      <c r="A2" s="274" t="s">
        <v>235</v>
      </c>
      <c r="B2" s="621" t="s">
        <v>234</v>
      </c>
      <c r="C2" s="622"/>
      <c r="D2" s="618" t="s">
        <v>233</v>
      </c>
      <c r="E2" s="619"/>
      <c r="F2" s="619"/>
      <c r="G2" s="620"/>
      <c r="H2" s="275" t="s">
        <v>241</v>
      </c>
      <c r="J2" s="276" t="s">
        <v>1</v>
      </c>
      <c r="N2" s="277" t="s">
        <v>238</v>
      </c>
      <c r="O2" s="592" t="s">
        <v>175</v>
      </c>
      <c r="P2" s="593"/>
      <c r="Q2" s="594"/>
    </row>
    <row r="3" spans="1:19" ht="31.5" customHeight="1" thickBot="1" x14ac:dyDescent="0.3">
      <c r="A3" s="687" t="s">
        <v>221</v>
      </c>
      <c r="B3" s="278">
        <v>1</v>
      </c>
      <c r="C3" s="279" t="s">
        <v>43</v>
      </c>
      <c r="D3" s="280" t="s">
        <v>232</v>
      </c>
      <c r="E3" s="281" t="s">
        <v>444</v>
      </c>
      <c r="F3" s="282" t="s">
        <v>231</v>
      </c>
      <c r="G3" s="283" t="s">
        <v>67</v>
      </c>
      <c r="J3" s="284" t="s">
        <v>94</v>
      </c>
      <c r="N3" s="285" t="s">
        <v>239</v>
      </c>
      <c r="O3" s="607" t="s">
        <v>136</v>
      </c>
      <c r="P3" s="608"/>
      <c r="Q3" s="609"/>
    </row>
    <row r="4" spans="1:19" ht="30" customHeight="1" thickBot="1" x14ac:dyDescent="0.3">
      <c r="A4" s="688"/>
      <c r="B4" s="286" t="s">
        <v>230</v>
      </c>
      <c r="C4" s="287" t="s">
        <v>380</v>
      </c>
      <c r="D4" s="288" t="s">
        <v>214</v>
      </c>
      <c r="E4" s="289"/>
      <c r="F4" s="290" t="s">
        <v>131</v>
      </c>
      <c r="G4" s="291"/>
      <c r="J4" s="292" t="s">
        <v>228</v>
      </c>
      <c r="N4" s="293" t="s">
        <v>240</v>
      </c>
      <c r="O4" s="595" t="s">
        <v>4</v>
      </c>
      <c r="P4" s="596"/>
      <c r="Q4" s="597"/>
    </row>
    <row r="5" spans="1:19" ht="15.75" customHeight="1" thickBot="1" x14ac:dyDescent="0.3">
      <c r="A5" s="688"/>
      <c r="B5" s="294" t="s">
        <v>227</v>
      </c>
      <c r="C5" s="295" t="s">
        <v>378</v>
      </c>
      <c r="D5" s="296"/>
      <c r="E5" s="289"/>
      <c r="F5" s="297" t="s">
        <v>108</v>
      </c>
      <c r="G5" s="291"/>
      <c r="J5" s="298" t="s">
        <v>226</v>
      </c>
      <c r="N5" s="299"/>
      <c r="O5" s="299"/>
      <c r="P5" s="299"/>
      <c r="Q5" s="300"/>
    </row>
    <row r="6" spans="1:19" ht="25.5" customHeight="1" thickBot="1" x14ac:dyDescent="0.3">
      <c r="A6" s="688"/>
      <c r="B6" s="286" t="s">
        <v>225</v>
      </c>
      <c r="C6" s="287" t="s">
        <v>379</v>
      </c>
      <c r="D6" s="288" t="s">
        <v>194</v>
      </c>
      <c r="E6" s="289"/>
      <c r="F6" s="289"/>
      <c r="G6" s="291"/>
      <c r="I6" s="301"/>
      <c r="J6" s="302" t="s">
        <v>55</v>
      </c>
      <c r="K6" s="302"/>
      <c r="L6" s="303" t="s">
        <v>91</v>
      </c>
      <c r="M6" s="275" t="s">
        <v>241</v>
      </c>
      <c r="N6" s="610" t="s">
        <v>244</v>
      </c>
      <c r="O6" s="611"/>
      <c r="P6" s="611"/>
      <c r="Q6" s="612"/>
    </row>
    <row r="7" spans="1:19" ht="15" customHeight="1" thickBot="1" x14ac:dyDescent="0.3">
      <c r="A7" s="689"/>
      <c r="B7" s="304" t="s">
        <v>224</v>
      </c>
      <c r="C7" s="305" t="s">
        <v>526</v>
      </c>
      <c r="D7" s="288" t="s">
        <v>208</v>
      </c>
      <c r="E7" s="289"/>
      <c r="F7" s="289"/>
      <c r="G7" s="291"/>
      <c r="I7" s="306" t="s">
        <v>223</v>
      </c>
      <c r="J7" s="307" t="s">
        <v>222</v>
      </c>
      <c r="K7" s="308"/>
      <c r="L7" s="309"/>
      <c r="N7" s="598" t="s">
        <v>500</v>
      </c>
      <c r="O7" s="599"/>
      <c r="P7" s="599"/>
      <c r="Q7" s="600"/>
    </row>
    <row r="8" spans="1:19" ht="14.65" customHeight="1" x14ac:dyDescent="0.25">
      <c r="A8" s="690" t="s">
        <v>221</v>
      </c>
      <c r="B8" s="278">
        <v>2</v>
      </c>
      <c r="C8" s="279" t="s">
        <v>45</v>
      </c>
      <c r="E8" s="289"/>
      <c r="F8" s="289"/>
      <c r="G8" s="291"/>
      <c r="I8" s="310" t="s">
        <v>220</v>
      </c>
      <c r="J8" s="522" t="s">
        <v>429</v>
      </c>
      <c r="K8" s="310" t="s">
        <v>219</v>
      </c>
      <c r="L8" s="525" t="s">
        <v>337</v>
      </c>
      <c r="N8" s="601"/>
      <c r="O8" s="602"/>
      <c r="P8" s="602"/>
      <c r="Q8" s="603"/>
    </row>
    <row r="9" spans="1:19" ht="45" x14ac:dyDescent="0.25">
      <c r="A9" s="691"/>
      <c r="B9" s="286" t="s">
        <v>218</v>
      </c>
      <c r="C9" s="312" t="s">
        <v>527</v>
      </c>
      <c r="D9" s="313" t="s">
        <v>220</v>
      </c>
      <c r="E9" s="314" t="s">
        <v>211</v>
      </c>
      <c r="F9" s="315"/>
      <c r="G9" s="316"/>
      <c r="I9" s="317" t="s">
        <v>211</v>
      </c>
      <c r="J9" s="629" t="s">
        <v>316</v>
      </c>
      <c r="K9" s="317" t="s">
        <v>216</v>
      </c>
      <c r="L9" s="631" t="s">
        <v>338</v>
      </c>
      <c r="N9" s="601"/>
      <c r="O9" s="602"/>
      <c r="P9" s="602"/>
      <c r="Q9" s="603"/>
      <c r="R9" s="318"/>
      <c r="S9" s="318"/>
    </row>
    <row r="10" spans="1:19" ht="17.25" customHeight="1" thickBot="1" x14ac:dyDescent="0.3">
      <c r="A10" s="691"/>
      <c r="B10" s="286"/>
      <c r="C10" s="312"/>
      <c r="D10" s="319" t="s">
        <v>211</v>
      </c>
      <c r="E10" s="320"/>
      <c r="F10" s="321"/>
      <c r="G10" s="322"/>
      <c r="I10" s="323"/>
      <c r="J10" s="630"/>
      <c r="K10" s="323"/>
      <c r="L10" s="633"/>
      <c r="N10" s="604"/>
      <c r="O10" s="605"/>
      <c r="P10" s="605"/>
      <c r="Q10" s="606"/>
      <c r="R10" s="318"/>
      <c r="S10" s="318"/>
    </row>
    <row r="11" spans="1:19" ht="38.25" customHeight="1" x14ac:dyDescent="0.25">
      <c r="A11" s="691"/>
      <c r="B11" s="294" t="s">
        <v>215</v>
      </c>
      <c r="C11" s="324" t="s">
        <v>381</v>
      </c>
      <c r="D11" s="296"/>
      <c r="E11" s="325"/>
      <c r="F11" s="290" t="s">
        <v>119</v>
      </c>
      <c r="G11" s="291"/>
      <c r="I11" s="317" t="s">
        <v>214</v>
      </c>
      <c r="J11" s="634" t="s">
        <v>336</v>
      </c>
      <c r="K11" s="317" t="s">
        <v>213</v>
      </c>
      <c r="L11" s="326" t="s">
        <v>339</v>
      </c>
      <c r="N11" s="327"/>
      <c r="O11" s="327"/>
      <c r="P11" s="327"/>
      <c r="Q11" s="327"/>
    </row>
    <row r="12" spans="1:19" ht="15" customHeight="1" x14ac:dyDescent="0.25">
      <c r="A12" s="691"/>
      <c r="B12" s="286" t="s">
        <v>212</v>
      </c>
      <c r="C12" s="312" t="s">
        <v>382</v>
      </c>
      <c r="D12" s="288" t="s">
        <v>211</v>
      </c>
      <c r="E12" s="289"/>
      <c r="F12" s="289"/>
      <c r="G12" s="291"/>
      <c r="I12" s="328"/>
      <c r="J12" s="635"/>
      <c r="K12" s="317" t="s">
        <v>210</v>
      </c>
      <c r="L12" s="326" t="s">
        <v>149</v>
      </c>
    </row>
    <row r="13" spans="1:19" ht="30" customHeight="1" x14ac:dyDescent="0.25">
      <c r="A13" s="691"/>
      <c r="B13" s="286" t="s">
        <v>209</v>
      </c>
      <c r="C13" s="312" t="s">
        <v>383</v>
      </c>
      <c r="D13" s="296"/>
      <c r="E13" s="289"/>
      <c r="F13" s="290" t="s">
        <v>127</v>
      </c>
      <c r="G13" s="291"/>
      <c r="I13" s="310" t="s">
        <v>208</v>
      </c>
      <c r="J13" s="329" t="s">
        <v>207</v>
      </c>
      <c r="K13" s="310" t="s">
        <v>206</v>
      </c>
      <c r="L13" s="311" t="s">
        <v>56</v>
      </c>
    </row>
    <row r="14" spans="1:19" ht="30" customHeight="1" x14ac:dyDescent="0.25">
      <c r="A14" s="691"/>
      <c r="B14" s="286" t="s">
        <v>205</v>
      </c>
      <c r="C14" s="312" t="s">
        <v>384</v>
      </c>
      <c r="D14" s="288" t="s">
        <v>194</v>
      </c>
      <c r="E14" s="289"/>
      <c r="F14" s="289"/>
      <c r="G14" s="291"/>
      <c r="I14" s="317" t="s">
        <v>194</v>
      </c>
      <c r="J14" s="631" t="s">
        <v>204</v>
      </c>
      <c r="K14" s="317" t="s">
        <v>203</v>
      </c>
      <c r="L14" s="311" t="s">
        <v>340</v>
      </c>
    </row>
    <row r="15" spans="1:19" ht="24" customHeight="1" x14ac:dyDescent="0.25">
      <c r="A15" s="691"/>
      <c r="B15" s="286" t="s">
        <v>202</v>
      </c>
      <c r="C15" s="312" t="s">
        <v>385</v>
      </c>
      <c r="D15" s="288" t="s">
        <v>181</v>
      </c>
      <c r="E15" s="289"/>
      <c r="F15" s="290" t="s">
        <v>131</v>
      </c>
      <c r="G15" s="291"/>
      <c r="I15" s="323"/>
      <c r="J15" s="632"/>
      <c r="K15" s="317" t="s">
        <v>201</v>
      </c>
      <c r="L15" s="311" t="s">
        <v>341</v>
      </c>
    </row>
    <row r="16" spans="1:19" ht="33" customHeight="1" thickBot="1" x14ac:dyDescent="0.3">
      <c r="A16" s="692"/>
      <c r="B16" s="304" t="s">
        <v>200</v>
      </c>
      <c r="C16" s="330" t="s">
        <v>386</v>
      </c>
      <c r="D16" s="288" t="s">
        <v>194</v>
      </c>
      <c r="E16" s="289"/>
      <c r="F16" s="289"/>
      <c r="G16" s="331" t="s">
        <v>82</v>
      </c>
      <c r="I16" s="323"/>
      <c r="J16" s="632"/>
      <c r="K16" s="317" t="s">
        <v>199</v>
      </c>
      <c r="L16" s="311" t="s">
        <v>342</v>
      </c>
      <c r="Q16" s="332"/>
    </row>
    <row r="17" spans="1:12" ht="36.950000000000003" customHeight="1" x14ac:dyDescent="0.25">
      <c r="A17" s="690" t="s">
        <v>182</v>
      </c>
      <c r="B17" s="278">
        <v>3</v>
      </c>
      <c r="C17" s="279" t="s">
        <v>46</v>
      </c>
      <c r="D17" s="296"/>
      <c r="E17" s="289"/>
      <c r="F17" s="289"/>
      <c r="G17" s="291"/>
      <c r="I17" s="323"/>
      <c r="J17" s="632"/>
      <c r="K17" s="317" t="s">
        <v>198</v>
      </c>
      <c r="L17" s="525" t="s">
        <v>343</v>
      </c>
    </row>
    <row r="18" spans="1:12" ht="25.5" x14ac:dyDescent="0.25">
      <c r="A18" s="693"/>
      <c r="B18" s="286" t="s">
        <v>197</v>
      </c>
      <c r="C18" s="312" t="s">
        <v>387</v>
      </c>
      <c r="D18" s="296"/>
      <c r="E18" s="333" t="s">
        <v>146</v>
      </c>
      <c r="F18" s="289"/>
      <c r="G18" s="291"/>
      <c r="I18" s="323"/>
      <c r="J18" s="632"/>
      <c r="K18" s="317" t="s">
        <v>196</v>
      </c>
      <c r="L18" s="334" t="s">
        <v>368</v>
      </c>
    </row>
    <row r="19" spans="1:12" ht="25.5" x14ac:dyDescent="0.25">
      <c r="A19" s="693"/>
      <c r="B19" s="294" t="s">
        <v>195</v>
      </c>
      <c r="C19" s="324" t="s">
        <v>388</v>
      </c>
      <c r="D19" s="288" t="s">
        <v>194</v>
      </c>
      <c r="E19" s="333" t="s">
        <v>139</v>
      </c>
      <c r="F19" s="289"/>
      <c r="G19" s="291"/>
      <c r="I19" s="328"/>
      <c r="J19" s="633"/>
      <c r="K19" s="317" t="s">
        <v>193</v>
      </c>
      <c r="L19" s="311" t="s">
        <v>192</v>
      </c>
    </row>
    <row r="20" spans="1:12" ht="26.25" thickBot="1" x14ac:dyDescent="0.3">
      <c r="A20" s="694"/>
      <c r="B20" s="304" t="s">
        <v>191</v>
      </c>
      <c r="C20" s="330" t="s">
        <v>389</v>
      </c>
      <c r="D20" s="288" t="s">
        <v>188</v>
      </c>
      <c r="E20" s="289"/>
      <c r="F20" s="289"/>
      <c r="G20" s="291"/>
      <c r="I20" s="310" t="s">
        <v>177</v>
      </c>
      <c r="J20" s="335" t="s">
        <v>50</v>
      </c>
      <c r="K20" s="310" t="s">
        <v>190</v>
      </c>
      <c r="L20" s="311" t="s">
        <v>57</v>
      </c>
    </row>
    <row r="21" spans="1:12" ht="30" customHeight="1" x14ac:dyDescent="0.25">
      <c r="A21" s="336" t="s">
        <v>189</v>
      </c>
      <c r="B21" s="278">
        <v>4</v>
      </c>
      <c r="C21" s="279" t="s">
        <v>48</v>
      </c>
      <c r="D21" s="296"/>
      <c r="E21" s="289"/>
      <c r="F21" s="289"/>
      <c r="G21" s="291"/>
      <c r="I21" s="317" t="s">
        <v>188</v>
      </c>
      <c r="J21" s="636" t="s">
        <v>47</v>
      </c>
      <c r="K21" s="337" t="s">
        <v>187</v>
      </c>
      <c r="L21" s="311" t="s">
        <v>151</v>
      </c>
    </row>
    <row r="22" spans="1:12" ht="25.5" x14ac:dyDescent="0.25">
      <c r="A22" s="691"/>
      <c r="B22" s="338" t="s">
        <v>186</v>
      </c>
      <c r="C22" s="312" t="s">
        <v>390</v>
      </c>
      <c r="D22" s="296"/>
      <c r="E22" s="333" t="s">
        <v>153</v>
      </c>
      <c r="F22" s="290" t="s">
        <v>111</v>
      </c>
      <c r="G22" s="291"/>
      <c r="I22" s="328"/>
      <c r="J22" s="637"/>
      <c r="K22" s="339"/>
      <c r="L22" s="311" t="s">
        <v>149</v>
      </c>
    </row>
    <row r="23" spans="1:12" ht="31.5" customHeight="1" thickBot="1" x14ac:dyDescent="0.3">
      <c r="A23" s="694"/>
      <c r="B23" s="340" t="s">
        <v>185</v>
      </c>
      <c r="C23" s="330" t="s">
        <v>391</v>
      </c>
      <c r="D23" s="296"/>
      <c r="E23" s="289"/>
      <c r="F23" s="289"/>
      <c r="G23" s="331" t="s">
        <v>81</v>
      </c>
      <c r="I23" s="341" t="s">
        <v>184</v>
      </c>
      <c r="J23" s="647" t="s">
        <v>183</v>
      </c>
      <c r="K23" s="648"/>
      <c r="L23" s="649"/>
    </row>
    <row r="24" spans="1:12" ht="32.25" customHeight="1" x14ac:dyDescent="0.25">
      <c r="A24" s="690" t="s">
        <v>182</v>
      </c>
      <c r="B24" s="278">
        <v>5</v>
      </c>
      <c r="C24" s="279" t="s">
        <v>49</v>
      </c>
      <c r="D24" s="296"/>
      <c r="E24" s="289"/>
      <c r="F24" s="289"/>
      <c r="G24" s="291"/>
      <c r="I24" s="310" t="s">
        <v>181</v>
      </c>
      <c r="J24" s="335" t="s">
        <v>428</v>
      </c>
      <c r="K24" s="310" t="s">
        <v>180</v>
      </c>
      <c r="L24" s="342" t="s">
        <v>58</v>
      </c>
    </row>
    <row r="25" spans="1:12" ht="18.75" customHeight="1" x14ac:dyDescent="0.25">
      <c r="A25" s="693"/>
      <c r="B25" s="286" t="s">
        <v>179</v>
      </c>
      <c r="C25" s="343" t="s">
        <v>393</v>
      </c>
      <c r="D25" s="296"/>
      <c r="E25" s="289"/>
      <c r="F25" s="297" t="s">
        <v>96</v>
      </c>
      <c r="G25" s="291"/>
    </row>
    <row r="26" spans="1:12" x14ac:dyDescent="0.25">
      <c r="A26" s="693"/>
      <c r="B26" s="286" t="s">
        <v>178</v>
      </c>
      <c r="C26" s="343" t="s">
        <v>394</v>
      </c>
      <c r="D26" s="288" t="s">
        <v>177</v>
      </c>
      <c r="E26" s="289"/>
      <c r="F26" s="289"/>
      <c r="G26" s="291"/>
    </row>
    <row r="27" spans="1:12" ht="16.5" customHeight="1" thickBot="1" x14ac:dyDescent="0.3">
      <c r="A27" s="693"/>
      <c r="B27" s="286" t="s">
        <v>176</v>
      </c>
      <c r="C27" s="343" t="s">
        <v>395</v>
      </c>
      <c r="D27" s="296"/>
      <c r="E27" s="333" t="s">
        <v>139</v>
      </c>
      <c r="F27" s="289"/>
      <c r="G27" s="291"/>
      <c r="J27" s="276" t="s">
        <v>175</v>
      </c>
    </row>
    <row r="28" spans="1:12" ht="15.75" thickBot="1" x14ac:dyDescent="0.3">
      <c r="A28" s="693"/>
      <c r="B28" s="294" t="s">
        <v>174</v>
      </c>
      <c r="C28" s="344" t="s">
        <v>396</v>
      </c>
      <c r="D28" s="296"/>
      <c r="E28" s="289"/>
      <c r="F28" s="289"/>
      <c r="G28" s="331" t="s">
        <v>82</v>
      </c>
      <c r="J28" s="284" t="s">
        <v>94</v>
      </c>
    </row>
    <row r="29" spans="1:12" ht="20.25" customHeight="1" thickBot="1" x14ac:dyDescent="0.3">
      <c r="A29" s="694"/>
      <c r="B29" s="304" t="s">
        <v>173</v>
      </c>
      <c r="C29" s="345" t="s">
        <v>397</v>
      </c>
      <c r="D29" s="296"/>
      <c r="E29" s="289"/>
      <c r="F29" s="289"/>
      <c r="G29" s="331" t="s">
        <v>81</v>
      </c>
      <c r="J29" s="346" t="s">
        <v>172</v>
      </c>
    </row>
    <row r="30" spans="1:12" ht="14.65" customHeight="1" x14ac:dyDescent="0.25">
      <c r="A30" s="347" t="s">
        <v>171</v>
      </c>
      <c r="B30" s="278">
        <v>6</v>
      </c>
      <c r="C30" s="279" t="s">
        <v>51</v>
      </c>
      <c r="D30" s="296"/>
      <c r="E30" s="289"/>
      <c r="F30" s="289"/>
      <c r="G30" s="291"/>
      <c r="J30" s="292" t="s">
        <v>170</v>
      </c>
    </row>
    <row r="31" spans="1:12" ht="39" thickBot="1" x14ac:dyDescent="0.3">
      <c r="A31" s="348" t="s">
        <v>163</v>
      </c>
      <c r="B31" s="286" t="s">
        <v>169</v>
      </c>
      <c r="C31" s="312" t="s">
        <v>441</v>
      </c>
      <c r="D31" s="296"/>
      <c r="E31" s="333" t="s">
        <v>160</v>
      </c>
      <c r="F31" s="289"/>
      <c r="G31" s="291"/>
      <c r="J31" s="298" t="s">
        <v>168</v>
      </c>
    </row>
    <row r="32" spans="1:12" ht="15.75" thickBot="1" x14ac:dyDescent="0.3">
      <c r="A32" s="349"/>
      <c r="B32" s="286" t="s">
        <v>167</v>
      </c>
      <c r="C32" s="312" t="s">
        <v>392</v>
      </c>
      <c r="D32" s="296"/>
      <c r="E32" s="333" t="s">
        <v>154</v>
      </c>
      <c r="F32" s="289"/>
      <c r="G32" s="291"/>
      <c r="J32" s="302" t="s">
        <v>55</v>
      </c>
      <c r="K32" s="302"/>
      <c r="L32" s="303" t="s">
        <v>91</v>
      </c>
    </row>
    <row r="33" spans="1:17" ht="30.75" customHeight="1" thickBot="1" x14ac:dyDescent="0.3">
      <c r="A33" s="350"/>
      <c r="B33" s="304" t="s">
        <v>166</v>
      </c>
      <c r="C33" s="330" t="s">
        <v>442</v>
      </c>
      <c r="D33" s="296"/>
      <c r="E33" s="333" t="s">
        <v>160</v>
      </c>
      <c r="F33" s="289"/>
      <c r="G33" s="291"/>
      <c r="I33" s="351" t="s">
        <v>165</v>
      </c>
      <c r="J33" s="352" t="s">
        <v>164</v>
      </c>
      <c r="K33" s="353"/>
      <c r="L33" s="354"/>
      <c r="M33" s="275" t="s">
        <v>241</v>
      </c>
      <c r="N33" s="681" t="s">
        <v>244</v>
      </c>
      <c r="O33" s="682"/>
      <c r="P33" s="682"/>
      <c r="Q33" s="683"/>
    </row>
    <row r="34" spans="1:17" ht="15" customHeight="1" x14ac:dyDescent="0.25">
      <c r="A34" s="690" t="s">
        <v>163</v>
      </c>
      <c r="B34" s="278">
        <v>7</v>
      </c>
      <c r="C34" s="279" t="s">
        <v>52</v>
      </c>
      <c r="D34" s="296"/>
      <c r="E34" s="289"/>
      <c r="F34" s="289"/>
      <c r="G34" s="291"/>
      <c r="I34" s="355" t="s">
        <v>160</v>
      </c>
      <c r="J34" s="356" t="s">
        <v>54</v>
      </c>
      <c r="K34" s="355" t="s">
        <v>162</v>
      </c>
      <c r="L34" s="357" t="s">
        <v>344</v>
      </c>
      <c r="N34" s="598" t="s">
        <v>245</v>
      </c>
      <c r="O34" s="599"/>
      <c r="P34" s="599"/>
      <c r="Q34" s="600"/>
    </row>
    <row r="35" spans="1:17" ht="31.5" customHeight="1" x14ac:dyDescent="0.25">
      <c r="A35" s="691"/>
      <c r="B35" s="286" t="s">
        <v>161</v>
      </c>
      <c r="C35" s="358" t="s">
        <v>398</v>
      </c>
      <c r="D35" s="296"/>
      <c r="E35" s="333" t="s">
        <v>160</v>
      </c>
      <c r="F35" s="289"/>
      <c r="G35" s="291"/>
      <c r="I35" s="355"/>
      <c r="J35" s="359"/>
      <c r="K35" s="360" t="s">
        <v>159</v>
      </c>
      <c r="L35" s="326" t="s">
        <v>345</v>
      </c>
      <c r="N35" s="601"/>
      <c r="O35" s="602"/>
      <c r="P35" s="602"/>
      <c r="Q35" s="603"/>
    </row>
    <row r="36" spans="1:17" ht="30" customHeight="1" thickBot="1" x14ac:dyDescent="0.3">
      <c r="A36" s="692"/>
      <c r="B36" s="304" t="s">
        <v>158</v>
      </c>
      <c r="C36" s="361" t="s">
        <v>399</v>
      </c>
      <c r="D36" s="362"/>
      <c r="E36" s="363" t="s">
        <v>155</v>
      </c>
      <c r="F36" s="364"/>
      <c r="G36" s="365"/>
      <c r="I36" s="355"/>
      <c r="J36" s="359"/>
      <c r="K36" s="360" t="s">
        <v>157</v>
      </c>
      <c r="L36" s="326" t="s">
        <v>346</v>
      </c>
      <c r="N36" s="601"/>
      <c r="O36" s="602"/>
      <c r="P36" s="602"/>
      <c r="Q36" s="603"/>
    </row>
    <row r="37" spans="1:17" ht="30.75" customHeight="1" thickBot="1" x14ac:dyDescent="0.3">
      <c r="I37" s="366"/>
      <c r="J37" s="321"/>
      <c r="K37" s="360" t="s">
        <v>156</v>
      </c>
      <c r="L37" s="326" t="s">
        <v>59</v>
      </c>
      <c r="N37" s="601"/>
      <c r="O37" s="602"/>
      <c r="P37" s="602"/>
      <c r="Q37" s="603"/>
    </row>
    <row r="38" spans="1:17" ht="42.75" customHeight="1" thickBot="1" x14ac:dyDescent="0.3">
      <c r="B38" s="650" t="s">
        <v>332</v>
      </c>
      <c r="C38" s="651"/>
      <c r="I38" s="360" t="s">
        <v>155</v>
      </c>
      <c r="J38" s="329" t="s">
        <v>53</v>
      </c>
      <c r="K38" s="367"/>
      <c r="L38" s="368"/>
      <c r="N38" s="604"/>
      <c r="O38" s="605"/>
      <c r="P38" s="605"/>
      <c r="Q38" s="606"/>
    </row>
    <row r="39" spans="1:17" ht="44.25" customHeight="1" thickBot="1" x14ac:dyDescent="0.3">
      <c r="A39" s="369"/>
      <c r="B39" s="677" t="s">
        <v>243</v>
      </c>
      <c r="C39" s="678"/>
      <c r="I39" s="370" t="s">
        <v>154</v>
      </c>
      <c r="J39" s="371" t="s">
        <v>40</v>
      </c>
      <c r="K39" s="372"/>
      <c r="L39" s="373"/>
      <c r="N39" s="327"/>
      <c r="O39" s="327"/>
      <c r="P39" s="327"/>
      <c r="Q39" s="327"/>
    </row>
    <row r="40" spans="1:17" ht="30" customHeight="1" x14ac:dyDescent="0.25">
      <c r="A40" s="374" t="s">
        <v>511</v>
      </c>
      <c r="B40" s="375" t="s">
        <v>328</v>
      </c>
      <c r="C40" s="376" t="s">
        <v>400</v>
      </c>
      <c r="D40" s="289"/>
      <c r="E40" s="289"/>
      <c r="F40" s="290" t="s">
        <v>131</v>
      </c>
      <c r="G40" s="289"/>
      <c r="I40" s="360" t="s">
        <v>153</v>
      </c>
      <c r="J40" s="377" t="s">
        <v>41</v>
      </c>
      <c r="K40" s="355" t="s">
        <v>152</v>
      </c>
      <c r="L40" s="357" t="s">
        <v>339</v>
      </c>
      <c r="N40" s="327"/>
      <c r="O40" s="327"/>
      <c r="P40" s="327"/>
      <c r="Q40" s="327"/>
    </row>
    <row r="41" spans="1:17" ht="25.5" x14ac:dyDescent="0.25">
      <c r="A41" s="378" t="s">
        <v>510</v>
      </c>
      <c r="B41" s="379" t="s">
        <v>329</v>
      </c>
      <c r="C41" s="380" t="s">
        <v>401</v>
      </c>
      <c r="D41" s="289"/>
      <c r="E41" s="289"/>
      <c r="F41" s="290" t="s">
        <v>124</v>
      </c>
      <c r="G41" s="289"/>
      <c r="I41" s="381"/>
      <c r="J41" s="359"/>
      <c r="K41" s="360" t="s">
        <v>150</v>
      </c>
      <c r="L41" s="326" t="s">
        <v>149</v>
      </c>
      <c r="N41" s="327"/>
      <c r="O41" s="327"/>
      <c r="P41" s="327"/>
      <c r="Q41" s="327"/>
    </row>
    <row r="42" spans="1:17" ht="25.5" x14ac:dyDescent="0.25">
      <c r="A42" s="378" t="s">
        <v>509</v>
      </c>
      <c r="B42" s="375" t="s">
        <v>330</v>
      </c>
      <c r="C42" s="380" t="s">
        <v>402</v>
      </c>
      <c r="D42" s="289"/>
      <c r="E42" s="289"/>
      <c r="F42" s="290" t="s">
        <v>102</v>
      </c>
      <c r="G42" s="289"/>
      <c r="I42" s="351" t="s">
        <v>148</v>
      </c>
      <c r="J42" s="382" t="s">
        <v>147</v>
      </c>
      <c r="K42" s="383"/>
      <c r="L42" s="384"/>
      <c r="N42" s="327"/>
      <c r="O42" s="327"/>
      <c r="P42" s="327"/>
      <c r="Q42" s="327"/>
    </row>
    <row r="43" spans="1:17" ht="30" x14ac:dyDescent="0.25">
      <c r="A43" s="378" t="s">
        <v>508</v>
      </c>
      <c r="B43" s="385" t="s">
        <v>331</v>
      </c>
      <c r="C43" s="376" t="s">
        <v>403</v>
      </c>
      <c r="D43" s="289"/>
      <c r="E43" s="289"/>
      <c r="F43" s="290" t="s">
        <v>98</v>
      </c>
      <c r="G43" s="289"/>
      <c r="I43" s="684" t="s">
        <v>146</v>
      </c>
      <c r="J43" s="356" t="s">
        <v>145</v>
      </c>
      <c r="K43" s="355" t="s">
        <v>144</v>
      </c>
      <c r="L43" s="357" t="s">
        <v>347</v>
      </c>
      <c r="N43" s="318"/>
      <c r="O43" s="318"/>
      <c r="P43" s="318"/>
      <c r="Q43" s="318"/>
    </row>
    <row r="44" spans="1:17" ht="32.25" customHeight="1" x14ac:dyDescent="0.25">
      <c r="A44" s="378"/>
      <c r="B44" s="679"/>
      <c r="C44" s="679"/>
      <c r="D44" s="679"/>
      <c r="E44" s="679"/>
      <c r="F44" s="679"/>
      <c r="G44" s="679"/>
      <c r="I44" s="685"/>
      <c r="J44" s="359"/>
      <c r="K44" s="360" t="s">
        <v>143</v>
      </c>
      <c r="L44" s="326" t="s">
        <v>348</v>
      </c>
    </row>
    <row r="45" spans="1:17" ht="15" customHeight="1" x14ac:dyDescent="0.25">
      <c r="A45" s="386" t="s">
        <v>506</v>
      </c>
      <c r="B45" s="385" t="s">
        <v>326</v>
      </c>
      <c r="C45" s="387" t="s">
        <v>443</v>
      </c>
      <c r="D45" s="289"/>
      <c r="E45" s="289"/>
      <c r="F45" s="375"/>
      <c r="G45" s="388" t="s">
        <v>373</v>
      </c>
      <c r="I45" s="685"/>
      <c r="J45" s="359"/>
      <c r="K45" s="360" t="s">
        <v>142</v>
      </c>
      <c r="L45" s="326" t="s">
        <v>349</v>
      </c>
    </row>
    <row r="46" spans="1:17" ht="37.5" customHeight="1" x14ac:dyDescent="0.25">
      <c r="A46" s="386" t="s">
        <v>507</v>
      </c>
      <c r="B46" s="385" t="s">
        <v>327</v>
      </c>
      <c r="C46" s="389" t="s">
        <v>404</v>
      </c>
      <c r="D46" s="289"/>
      <c r="E46" s="289"/>
      <c r="F46" s="375"/>
      <c r="G46" s="388" t="s">
        <v>83</v>
      </c>
      <c r="I46" s="686"/>
      <c r="J46" s="321"/>
      <c r="K46" s="360" t="s">
        <v>141</v>
      </c>
      <c r="L46" s="326" t="s">
        <v>140</v>
      </c>
    </row>
    <row r="47" spans="1:17" ht="30" x14ac:dyDescent="0.25">
      <c r="I47" s="370" t="s">
        <v>139</v>
      </c>
      <c r="J47" s="376" t="s">
        <v>138</v>
      </c>
      <c r="K47" s="370" t="s">
        <v>137</v>
      </c>
      <c r="L47" s="390" t="s">
        <v>60</v>
      </c>
    </row>
    <row r="50" spans="2:17" ht="18.75" customHeight="1" thickBot="1" x14ac:dyDescent="0.3">
      <c r="B50" s="391" t="s">
        <v>236</v>
      </c>
      <c r="C50" s="392"/>
      <c r="D50" s="392"/>
      <c r="E50" s="392"/>
      <c r="F50" s="392"/>
      <c r="J50" s="661" t="s">
        <v>136</v>
      </c>
      <c r="K50" s="661"/>
      <c r="L50" s="661"/>
    </row>
    <row r="51" spans="2:17" ht="15.75" thickBot="1" x14ac:dyDescent="0.3">
      <c r="B51" s="393">
        <v>26</v>
      </c>
      <c r="C51" s="394" t="s">
        <v>375</v>
      </c>
      <c r="D51" s="395"/>
      <c r="E51" s="396"/>
      <c r="F51" s="397"/>
      <c r="J51" s="284" t="s">
        <v>94</v>
      </c>
    </row>
    <row r="52" spans="2:17" x14ac:dyDescent="0.25">
      <c r="B52" s="398"/>
      <c r="C52" s="398"/>
      <c r="D52" s="398"/>
      <c r="E52" s="397"/>
      <c r="F52" s="397"/>
      <c r="J52" s="346" t="s">
        <v>135</v>
      </c>
    </row>
    <row r="53" spans="2:17" ht="15.75" thickBot="1" x14ac:dyDescent="0.3">
      <c r="B53" s="392"/>
      <c r="C53" s="392"/>
      <c r="D53" s="392"/>
      <c r="E53" s="392"/>
      <c r="F53" s="392"/>
      <c r="J53" s="399" t="s">
        <v>134</v>
      </c>
    </row>
    <row r="54" spans="2:17" ht="15.75" thickBot="1" x14ac:dyDescent="0.3">
      <c r="B54" s="392"/>
      <c r="C54" s="392"/>
      <c r="D54" s="392"/>
      <c r="E54" s="392"/>
      <c r="F54" s="392"/>
      <c r="I54" s="400"/>
      <c r="J54" s="302" t="s">
        <v>55</v>
      </c>
      <c r="K54" s="302"/>
      <c r="L54" s="401" t="s">
        <v>91</v>
      </c>
    </row>
    <row r="55" spans="2:17" ht="21.75" thickBot="1" x14ac:dyDescent="0.3">
      <c r="B55" s="392"/>
      <c r="C55" s="392"/>
      <c r="D55" s="392"/>
      <c r="E55" s="392"/>
      <c r="F55" s="392"/>
      <c r="I55" s="402" t="s">
        <v>133</v>
      </c>
      <c r="J55" s="403" t="s">
        <v>132</v>
      </c>
      <c r="K55" s="404"/>
      <c r="L55" s="405"/>
      <c r="M55" s="275" t="s">
        <v>241</v>
      </c>
      <c r="N55" s="668" t="s">
        <v>244</v>
      </c>
      <c r="O55" s="669"/>
      <c r="P55" s="669"/>
      <c r="Q55" s="670"/>
    </row>
    <row r="56" spans="2:17" ht="15.75" customHeight="1" thickBot="1" x14ac:dyDescent="0.3">
      <c r="B56" s="406" t="s">
        <v>304</v>
      </c>
      <c r="C56" s="392"/>
      <c r="D56" s="392"/>
      <c r="E56" s="392"/>
      <c r="F56" s="392"/>
      <c r="I56" s="624" t="s">
        <v>131</v>
      </c>
      <c r="J56" s="627" t="s">
        <v>61</v>
      </c>
      <c r="K56" s="407" t="s">
        <v>130</v>
      </c>
      <c r="L56" s="408" t="s">
        <v>350</v>
      </c>
      <c r="N56" s="598" t="s">
        <v>246</v>
      </c>
      <c r="O56" s="599"/>
      <c r="P56" s="599"/>
      <c r="Q56" s="600"/>
    </row>
    <row r="57" spans="2:17" ht="14.65" customHeight="1" x14ac:dyDescent="0.25">
      <c r="B57" s="652" t="s">
        <v>528</v>
      </c>
      <c r="C57" s="653"/>
      <c r="D57" s="653"/>
      <c r="E57" s="654"/>
      <c r="F57" s="392"/>
      <c r="I57" s="625"/>
      <c r="J57" s="628"/>
      <c r="K57" s="409" t="s">
        <v>129</v>
      </c>
      <c r="L57" s="390" t="s">
        <v>128</v>
      </c>
      <c r="N57" s="601"/>
      <c r="O57" s="602"/>
      <c r="P57" s="602"/>
      <c r="Q57" s="603"/>
    </row>
    <row r="58" spans="2:17" x14ac:dyDescent="0.25">
      <c r="B58" s="655"/>
      <c r="C58" s="656"/>
      <c r="D58" s="656"/>
      <c r="E58" s="657"/>
      <c r="F58" s="392"/>
      <c r="I58" s="409" t="s">
        <v>127</v>
      </c>
      <c r="J58" s="410" t="s">
        <v>126</v>
      </c>
      <c r="K58" s="409" t="s">
        <v>125</v>
      </c>
      <c r="L58" s="390" t="s">
        <v>62</v>
      </c>
      <c r="N58" s="601"/>
      <c r="O58" s="602"/>
      <c r="P58" s="602"/>
      <c r="Q58" s="603"/>
    </row>
    <row r="59" spans="2:17" x14ac:dyDescent="0.25">
      <c r="B59" s="655"/>
      <c r="C59" s="656"/>
      <c r="D59" s="656"/>
      <c r="E59" s="657"/>
      <c r="F59" s="392"/>
      <c r="I59" s="623" t="s">
        <v>124</v>
      </c>
      <c r="J59" s="626" t="s">
        <v>36</v>
      </c>
      <c r="K59" s="409" t="s">
        <v>123</v>
      </c>
      <c r="L59" s="390" t="s">
        <v>335</v>
      </c>
      <c r="N59" s="601"/>
      <c r="O59" s="602"/>
      <c r="P59" s="602"/>
      <c r="Q59" s="603"/>
    </row>
    <row r="60" spans="2:17" x14ac:dyDescent="0.25">
      <c r="B60" s="655"/>
      <c r="C60" s="656"/>
      <c r="D60" s="656"/>
      <c r="E60" s="657"/>
      <c r="F60" s="392"/>
      <c r="I60" s="624"/>
      <c r="J60" s="627"/>
      <c r="K60" s="409" t="s">
        <v>122</v>
      </c>
      <c r="L60" s="390" t="s">
        <v>351</v>
      </c>
      <c r="N60" s="601"/>
      <c r="O60" s="602"/>
      <c r="P60" s="602"/>
      <c r="Q60" s="603"/>
    </row>
    <row r="61" spans="2:17" ht="15.75" thickBot="1" x14ac:dyDescent="0.3">
      <c r="B61" s="658"/>
      <c r="C61" s="659"/>
      <c r="D61" s="659"/>
      <c r="E61" s="660"/>
      <c r="F61" s="392"/>
      <c r="I61" s="624"/>
      <c r="J61" s="627"/>
      <c r="K61" s="409" t="s">
        <v>121</v>
      </c>
      <c r="L61" s="390" t="s">
        <v>114</v>
      </c>
      <c r="N61" s="601"/>
      <c r="O61" s="602"/>
      <c r="P61" s="602"/>
      <c r="Q61" s="603"/>
    </row>
    <row r="62" spans="2:17" x14ac:dyDescent="0.25">
      <c r="B62" s="411"/>
      <c r="C62" s="392"/>
      <c r="D62" s="412"/>
      <c r="E62" s="392"/>
      <c r="F62" s="392"/>
      <c r="I62" s="625"/>
      <c r="J62" s="628"/>
      <c r="K62" s="409" t="s">
        <v>120</v>
      </c>
      <c r="L62" s="390" t="s">
        <v>112</v>
      </c>
      <c r="N62" s="601"/>
      <c r="O62" s="602"/>
      <c r="P62" s="602"/>
      <c r="Q62" s="603"/>
    </row>
    <row r="63" spans="2:17" ht="30.75" customHeight="1" x14ac:dyDescent="0.25">
      <c r="B63" s="391" t="s">
        <v>243</v>
      </c>
      <c r="F63" s="397"/>
      <c r="I63" s="623" t="s">
        <v>119</v>
      </c>
      <c r="J63" s="626" t="s">
        <v>118</v>
      </c>
      <c r="K63" s="409" t="s">
        <v>117</v>
      </c>
      <c r="L63" s="390" t="s">
        <v>352</v>
      </c>
      <c r="N63" s="601"/>
      <c r="O63" s="602"/>
      <c r="P63" s="602"/>
      <c r="Q63" s="603"/>
    </row>
    <row r="64" spans="2:17" x14ac:dyDescent="0.25">
      <c r="B64" s="393">
        <v>6</v>
      </c>
      <c r="C64" s="394" t="s">
        <v>426</v>
      </c>
      <c r="D64" s="413"/>
      <c r="E64" s="397"/>
      <c r="F64" s="397"/>
      <c r="I64" s="624"/>
      <c r="J64" s="627"/>
      <c r="K64" s="409" t="s">
        <v>116</v>
      </c>
      <c r="L64" s="390" t="s">
        <v>353</v>
      </c>
      <c r="N64" s="601"/>
      <c r="O64" s="602"/>
      <c r="P64" s="602"/>
      <c r="Q64" s="603"/>
    </row>
    <row r="65" spans="2:17" x14ac:dyDescent="0.25">
      <c r="B65" s="414" t="s">
        <v>376</v>
      </c>
      <c r="C65" s="395"/>
      <c r="D65" s="413"/>
      <c r="E65" s="397"/>
      <c r="F65" s="397"/>
      <c r="I65" s="624"/>
      <c r="J65" s="627"/>
      <c r="K65" s="409" t="s">
        <v>115</v>
      </c>
      <c r="L65" s="390" t="s">
        <v>354</v>
      </c>
      <c r="N65" s="601"/>
      <c r="O65" s="602"/>
      <c r="P65" s="602"/>
      <c r="Q65" s="603"/>
    </row>
    <row r="66" spans="2:17" x14ac:dyDescent="0.25">
      <c r="B66" s="415">
        <v>53</v>
      </c>
      <c r="C66" s="394" t="s">
        <v>427</v>
      </c>
      <c r="D66" s="413"/>
      <c r="E66" s="397"/>
      <c r="I66" s="625"/>
      <c r="J66" s="628"/>
      <c r="K66" s="409" t="s">
        <v>113</v>
      </c>
      <c r="L66" s="390" t="s">
        <v>112</v>
      </c>
      <c r="N66" s="601"/>
      <c r="O66" s="602"/>
      <c r="P66" s="602"/>
      <c r="Q66" s="603"/>
    </row>
    <row r="67" spans="2:17" ht="30" x14ac:dyDescent="0.25">
      <c r="I67" s="409" t="s">
        <v>111</v>
      </c>
      <c r="J67" s="410" t="s">
        <v>110</v>
      </c>
      <c r="K67" s="409" t="s">
        <v>109</v>
      </c>
      <c r="L67" s="390" t="s">
        <v>63</v>
      </c>
      <c r="N67" s="601"/>
      <c r="O67" s="602"/>
      <c r="P67" s="602"/>
      <c r="Q67" s="603"/>
    </row>
    <row r="68" spans="2:17" ht="30.75" customHeight="1" thickBot="1" x14ac:dyDescent="0.3">
      <c r="B68" s="680"/>
      <c r="C68" s="680"/>
      <c r="D68" s="680"/>
      <c r="E68" s="680"/>
      <c r="I68" s="623" t="s">
        <v>108</v>
      </c>
      <c r="J68" s="626" t="s">
        <v>44</v>
      </c>
      <c r="K68" s="409" t="s">
        <v>107</v>
      </c>
      <c r="L68" s="390" t="s">
        <v>355</v>
      </c>
      <c r="N68" s="604"/>
      <c r="O68" s="605"/>
      <c r="P68" s="605"/>
      <c r="Q68" s="606"/>
    </row>
    <row r="69" spans="2:17" ht="30" x14ac:dyDescent="0.25">
      <c r="I69" s="624"/>
      <c r="J69" s="627"/>
      <c r="K69" s="409" t="s">
        <v>106</v>
      </c>
      <c r="L69" s="390" t="s">
        <v>356</v>
      </c>
      <c r="N69" s="327"/>
      <c r="O69" s="327"/>
      <c r="P69" s="327"/>
      <c r="Q69" s="327"/>
    </row>
    <row r="70" spans="2:17" x14ac:dyDescent="0.25">
      <c r="I70" s="624"/>
      <c r="J70" s="627"/>
      <c r="K70" s="409" t="s">
        <v>105</v>
      </c>
      <c r="L70" s="390" t="s">
        <v>357</v>
      </c>
      <c r="N70" s="327"/>
      <c r="O70" s="327"/>
      <c r="P70" s="327"/>
      <c r="Q70" s="327"/>
    </row>
    <row r="71" spans="2:17" x14ac:dyDescent="0.25">
      <c r="I71" s="625"/>
      <c r="J71" s="628"/>
      <c r="K71" s="409" t="s">
        <v>104</v>
      </c>
      <c r="L71" s="390" t="s">
        <v>103</v>
      </c>
      <c r="N71" s="327"/>
      <c r="O71" s="327"/>
      <c r="P71" s="327"/>
      <c r="Q71" s="327"/>
    </row>
    <row r="72" spans="2:17" ht="45" x14ac:dyDescent="0.25">
      <c r="I72" s="416" t="s">
        <v>102</v>
      </c>
      <c r="J72" s="410" t="s">
        <v>65</v>
      </c>
      <c r="K72" s="409" t="s">
        <v>101</v>
      </c>
      <c r="L72" s="390" t="s">
        <v>64</v>
      </c>
      <c r="N72" s="327"/>
      <c r="O72" s="327"/>
      <c r="P72" s="327"/>
      <c r="Q72" s="327"/>
    </row>
    <row r="73" spans="2:17" x14ac:dyDescent="0.25">
      <c r="I73" s="409" t="s">
        <v>100</v>
      </c>
      <c r="J73" s="674" t="s">
        <v>99</v>
      </c>
      <c r="K73" s="675"/>
      <c r="L73" s="676"/>
      <c r="N73" s="327"/>
      <c r="O73" s="327"/>
      <c r="P73" s="327"/>
      <c r="Q73" s="327"/>
    </row>
    <row r="74" spans="2:17" ht="30" x14ac:dyDescent="0.25">
      <c r="I74" s="416" t="s">
        <v>98</v>
      </c>
      <c r="J74" s="417" t="s">
        <v>39</v>
      </c>
      <c r="K74" s="407" t="s">
        <v>97</v>
      </c>
      <c r="L74" s="408" t="s">
        <v>358</v>
      </c>
      <c r="N74" s="327"/>
      <c r="O74" s="327"/>
      <c r="P74" s="327"/>
      <c r="Q74" s="327"/>
    </row>
    <row r="75" spans="2:17" ht="30" customHeight="1" x14ac:dyDescent="0.25">
      <c r="I75" s="409" t="s">
        <v>96</v>
      </c>
      <c r="J75" s="523" t="s">
        <v>95</v>
      </c>
      <c r="K75" s="409" t="s">
        <v>372</v>
      </c>
      <c r="L75" s="526" t="s">
        <v>66</v>
      </c>
      <c r="N75" s="327"/>
      <c r="O75" s="327"/>
      <c r="P75" s="327"/>
      <c r="Q75" s="327"/>
    </row>
    <row r="76" spans="2:17" x14ac:dyDescent="0.25">
      <c r="N76" s="300"/>
      <c r="O76" s="300"/>
      <c r="P76" s="300"/>
      <c r="Q76" s="300"/>
    </row>
    <row r="78" spans="2:17" ht="15.75" thickBot="1" x14ac:dyDescent="0.3">
      <c r="J78" s="418" t="s">
        <v>4</v>
      </c>
    </row>
    <row r="79" spans="2:17" ht="15.75" thickBot="1" x14ac:dyDescent="0.3">
      <c r="J79" s="284" t="s">
        <v>94</v>
      </c>
    </row>
    <row r="80" spans="2:17" x14ac:dyDescent="0.25">
      <c r="J80" s="419" t="s">
        <v>93</v>
      </c>
    </row>
    <row r="81" spans="9:17" ht="15.75" thickBot="1" x14ac:dyDescent="0.3">
      <c r="J81" s="298" t="s">
        <v>92</v>
      </c>
    </row>
    <row r="82" spans="9:17" ht="15.75" thickBot="1" x14ac:dyDescent="0.3">
      <c r="J82" s="401" t="s">
        <v>55</v>
      </c>
      <c r="K82" s="420"/>
      <c r="L82" s="401" t="s">
        <v>91</v>
      </c>
    </row>
    <row r="83" spans="9:17" ht="21.75" thickBot="1" x14ac:dyDescent="0.3">
      <c r="I83" s="421" t="s">
        <v>90</v>
      </c>
      <c r="J83" s="422" t="s">
        <v>89</v>
      </c>
      <c r="K83" s="423"/>
      <c r="L83" s="424"/>
      <c r="M83" s="275" t="s">
        <v>241</v>
      </c>
      <c r="N83" s="671" t="s">
        <v>247</v>
      </c>
      <c r="O83" s="672"/>
      <c r="P83" s="672"/>
      <c r="Q83" s="673"/>
    </row>
    <row r="84" spans="9:17" ht="45" x14ac:dyDescent="0.25">
      <c r="I84" s="425" t="s">
        <v>373</v>
      </c>
      <c r="J84" s="426" t="s">
        <v>374</v>
      </c>
      <c r="K84" s="427" t="s">
        <v>88</v>
      </c>
      <c r="L84" s="428" t="s">
        <v>359</v>
      </c>
      <c r="N84" s="638" t="s">
        <v>317</v>
      </c>
      <c r="O84" s="639"/>
      <c r="P84" s="639"/>
      <c r="Q84" s="640"/>
    </row>
    <row r="85" spans="9:17" ht="30.75" thickBot="1" x14ac:dyDescent="0.3">
      <c r="I85" s="429"/>
      <c r="K85" s="430" t="s">
        <v>87</v>
      </c>
      <c r="L85" s="368" t="s">
        <v>86</v>
      </c>
      <c r="N85" s="641"/>
      <c r="O85" s="642"/>
      <c r="P85" s="642"/>
      <c r="Q85" s="643"/>
    </row>
    <row r="86" spans="9:17" ht="16.5" customHeight="1" x14ac:dyDescent="0.25">
      <c r="I86" s="421" t="s">
        <v>85</v>
      </c>
      <c r="J86" s="431" t="s">
        <v>84</v>
      </c>
      <c r="K86" s="423"/>
      <c r="L86" s="424"/>
      <c r="N86" s="638" t="s">
        <v>318</v>
      </c>
      <c r="O86" s="639"/>
      <c r="P86" s="639"/>
      <c r="Q86" s="640"/>
    </row>
    <row r="87" spans="9:17" ht="30.75" thickBot="1" x14ac:dyDescent="0.3">
      <c r="I87" s="432" t="s">
        <v>83</v>
      </c>
      <c r="J87" s="433" t="s">
        <v>37</v>
      </c>
      <c r="K87" s="434"/>
      <c r="L87" s="428"/>
      <c r="N87" s="641"/>
      <c r="O87" s="642"/>
      <c r="P87" s="642"/>
      <c r="Q87" s="643"/>
    </row>
    <row r="88" spans="9:17" ht="30" customHeight="1" x14ac:dyDescent="0.25">
      <c r="I88" s="435" t="s">
        <v>82</v>
      </c>
      <c r="J88" s="524" t="s">
        <v>38</v>
      </c>
      <c r="K88" s="436"/>
      <c r="L88" s="368"/>
      <c r="N88" s="598" t="s">
        <v>319</v>
      </c>
      <c r="O88" s="599"/>
      <c r="P88" s="599"/>
      <c r="Q88" s="600"/>
    </row>
    <row r="89" spans="9:17" x14ac:dyDescent="0.25">
      <c r="I89" s="662" t="s">
        <v>81</v>
      </c>
      <c r="J89" s="665" t="s">
        <v>80</v>
      </c>
      <c r="K89" s="437" t="s">
        <v>79</v>
      </c>
      <c r="L89" s="368" t="s">
        <v>360</v>
      </c>
      <c r="N89" s="601"/>
      <c r="O89" s="602"/>
      <c r="P89" s="602"/>
      <c r="Q89" s="603"/>
    </row>
    <row r="90" spans="9:17" ht="15.75" thickBot="1" x14ac:dyDescent="0.3">
      <c r="I90" s="663"/>
      <c r="J90" s="666"/>
      <c r="K90" s="437" t="s">
        <v>78</v>
      </c>
      <c r="L90" s="368" t="s">
        <v>361</v>
      </c>
      <c r="N90" s="604"/>
      <c r="O90" s="605"/>
      <c r="P90" s="605"/>
      <c r="Q90" s="606"/>
    </row>
    <row r="91" spans="9:17" ht="45" x14ac:dyDescent="0.25">
      <c r="I91" s="663"/>
      <c r="J91" s="666"/>
      <c r="K91" s="437" t="s">
        <v>77</v>
      </c>
      <c r="L91" s="368" t="s">
        <v>362</v>
      </c>
      <c r="N91" s="327"/>
      <c r="O91" s="327"/>
      <c r="P91" s="327"/>
      <c r="Q91" s="327"/>
    </row>
    <row r="92" spans="9:17" x14ac:dyDescent="0.25">
      <c r="I92" s="663"/>
      <c r="J92" s="666"/>
      <c r="K92" s="437" t="s">
        <v>76</v>
      </c>
      <c r="L92" s="368" t="s">
        <v>363</v>
      </c>
    </row>
    <row r="93" spans="9:17" x14ac:dyDescent="0.25">
      <c r="I93" s="663"/>
      <c r="J93" s="666"/>
      <c r="K93" s="437" t="s">
        <v>75</v>
      </c>
      <c r="L93" s="368" t="s">
        <v>364</v>
      </c>
    </row>
    <row r="94" spans="9:17" x14ac:dyDescent="0.25">
      <c r="I94" s="664"/>
      <c r="J94" s="667"/>
      <c r="K94" s="437" t="s">
        <v>74</v>
      </c>
      <c r="L94" s="390" t="s">
        <v>73</v>
      </c>
    </row>
  </sheetData>
  <mergeCells count="49">
    <mergeCell ref="A3:A7"/>
    <mergeCell ref="A8:A16"/>
    <mergeCell ref="A17:A20"/>
    <mergeCell ref="A24:A29"/>
    <mergeCell ref="A34:A36"/>
    <mergeCell ref="A22:A23"/>
    <mergeCell ref="N33:Q33"/>
    <mergeCell ref="N34:Q38"/>
    <mergeCell ref="I43:I46"/>
    <mergeCell ref="I59:I62"/>
    <mergeCell ref="J59:J62"/>
    <mergeCell ref="I56:I57"/>
    <mergeCell ref="B38:C38"/>
    <mergeCell ref="B57:E61"/>
    <mergeCell ref="J50:L50"/>
    <mergeCell ref="N56:Q68"/>
    <mergeCell ref="I89:I94"/>
    <mergeCell ref="J89:J94"/>
    <mergeCell ref="N55:Q55"/>
    <mergeCell ref="I63:I66"/>
    <mergeCell ref="J63:J66"/>
    <mergeCell ref="N83:Q83"/>
    <mergeCell ref="N84:Q85"/>
    <mergeCell ref="J73:L73"/>
    <mergeCell ref="J56:J57"/>
    <mergeCell ref="B39:C39"/>
    <mergeCell ref="B44:G44"/>
    <mergeCell ref="B68:E68"/>
    <mergeCell ref="N88:Q90"/>
    <mergeCell ref="B1:C1"/>
    <mergeCell ref="D1:G1"/>
    <mergeCell ref="K1:M1"/>
    <mergeCell ref="D2:G2"/>
    <mergeCell ref="B2:C2"/>
    <mergeCell ref="I68:I71"/>
    <mergeCell ref="J68:J71"/>
    <mergeCell ref="J9:J10"/>
    <mergeCell ref="J14:J19"/>
    <mergeCell ref="J11:J12"/>
    <mergeCell ref="J21:J22"/>
    <mergeCell ref="L9:L10"/>
    <mergeCell ref="N86:Q87"/>
    <mergeCell ref="O1:Q1"/>
    <mergeCell ref="J23:L23"/>
    <mergeCell ref="O2:Q2"/>
    <mergeCell ref="O4:Q4"/>
    <mergeCell ref="N7:Q10"/>
    <mergeCell ref="O3:Q3"/>
    <mergeCell ref="N6:Q6"/>
  </mergeCells>
  <dataValidations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xr:uid="{00000000-0002-0000-0200-000000000000}"/>
    <dataValidation allowBlank="1" showInputMessage="1" showErrorMessage="1" promptTitle="Modélisation simulation OT" prompt="Utiliser une modélisation pour comprendre, formaliser, partager, construire, investiguer, prouver." sqref="F43" xr:uid="{00000000-0002-0000-0200-000001000000}"/>
    <dataValidation allowBlank="1" showInputMessage="1" showErrorMessage="1" promptTitle="Modélisation simulation OT" prompt="Respecter une procédure de travail garantissant un résultat en respectant les règles de sécurité et d’utilisation des outils mis à disposition." sqref="F40 F15 F4" xr:uid="{00000000-0002-0000-0200-000002000000}"/>
    <dataValidation allowBlank="1" showInputMessage="1" showErrorMessage="1" promptTitle="Modélisation simulation OT" prompt="Interpréter des résultats expérimentaux, en tirer une conclusion et la communiquer en argumentant." sqref="F42" xr:uid="{00000000-0002-0000-0200-000003000000}"/>
    <dataValidation allowBlank="1" showInputMessage="1" showErrorMessage="1" promptTitle="Modélisation simulation OT" prompt="Analyser le fonctionnement et la structure d’un objet, identifier les entrées et sorties." sqref="F41" xr:uid="{00000000-0002-0000-0200-000004000000}"/>
    <dataValidation allowBlank="1" showInputMessage="1" showErrorMessage="1" promptTitle="Informatique et programmation" prompt="Analyser le fonctionnement et la structure d’un objet" sqref="G45" xr:uid="{00000000-0002-0000-0200-000005000000}"/>
    <dataValidation allowBlank="1" showInputMessage="1" showErrorMessage="1" promptTitle="Modélisation simulation OT" prompt="Simuler numériquement la structure et/ou le comportement d’un objet. Interpréter le comportement de l’objet technique et le communiquer en argumentant." sqref="F25" xr:uid="{00000000-0002-0000-0200-000006000000}"/>
    <dataValidation allowBlank="1" showInputMessage="1" showErrorMessage="1" promptTitle="Design, innovation et créativité" prompt="Imaginer, synthétiser et formaliser une procédure, un protocole." sqref="D4" xr:uid="{00000000-0002-0000-0200-000007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xr:uid="{00000000-0002-0000-0200-000008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xr:uid="{00000000-0002-0000-0200-000009000000}"/>
    <dataValidation allowBlank="1" showInputMessage="1" showErrorMessage="1" promptTitle="Design, innovation et créativité" prompt="Réaliser, de manière collaborative, le prototype d’un objet pour valider une solution" sqref="D15" xr:uid="{00000000-0002-0000-0200-00000A000000}"/>
    <dataValidation allowBlank="1" showInputMessage="1" showErrorMessage="1" promptTitle="Design, innovation et créativité" prompt="Organiser, structurer et stocker des ressources numériques." sqref="D26" xr:uid="{00000000-0002-0000-0200-00000B000000}"/>
    <dataValidation allowBlank="1" showInputMessage="1" showErrorMessage="1" promptTitle="Design, innovation et créativité" prompt="Présenter à l’oral et à l’aide de supports numériques multimédia des solutions techniques au moment des revues de projet." sqref="D20" xr:uid="{00000000-0002-0000-0200-00000C000000}"/>
    <dataValidation allowBlank="1" showInputMessage="1" showErrorMessage="1" promptTitle="OT, Changts  induits société" sqref="D11" xr:uid="{00000000-0002-0000-0200-00000D000000}"/>
    <dataValidation allowBlank="1" showInputMessage="1" showErrorMessage="1" promptTitle="OT, Changts  induits société" prompt="Exprimer sa pensée à l’aide d’outils de description adaptés : croquis, schémas, graphes, diagrammes, tableaux. " sqref="E18" xr:uid="{00000000-0002-0000-0200-00000E000000}"/>
    <dataValidation allowBlank="1" showInputMessage="1" showErrorMessage="1" promptTitle="OT, Changts  induits société" prompt="Lire, utiliser et produire, à l’aide d’outils de représentation numérique, des choix de solutions sous forme de dessins ou de schémas." sqref="E19 E27" xr:uid="{00000000-0002-0000-0200-00000F000000}"/>
    <dataValidation allowBlank="1" showInputMessage="1" showErrorMessage="1" promptTitle="OT, Changts  induits société" prompt="Élaborer un document qui synthétise ces comparaisons et ces commentaires." sqref="E22" xr:uid="{00000000-0002-0000-0200-000010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xr:uid="{00000000-0002-0000-0200-000011000000}"/>
    <dataValidation allowBlank="1" showInputMessage="1" showErrorMessage="1" promptTitle="OT, Changts  induits société" prompt="Comparer et commenter les évolutions des objets et systèmes" sqref="E32" xr:uid="{00000000-0002-0000-0200-000012000000}"/>
    <dataValidation allowBlank="1" showInputMessage="1" showErrorMessage="1" promptTitle="OT, Changts  induits société" prompt="Regrouper des objets en familles et lignées." sqref="E33 E35" xr:uid="{00000000-0002-0000-0200-000013000000}"/>
    <dataValidation allowBlank="1" showInputMessage="1" showErrorMessage="1" promptTitle="Modélisation simulation OT" prompt="Mesurer des grandeurs de manière directe ou indirecte. " sqref="F5" xr:uid="{00000000-0002-0000-0200-000014000000}"/>
    <dataValidation allowBlank="1" showInputMessage="1" showErrorMessage="1" promptTitle="Modélisation simulation OT" prompt="Identifier le(s) matériau(x), les flux d’énergie et d’information sur un objet et décrire les transformations qui s’opèrent." sqref="F11" xr:uid="{00000000-0002-0000-0200-000015000000}"/>
    <dataValidation allowBlank="1" showInputMessage="1" showErrorMessage="1" promptTitle="Modélisation simulation OT" prompt="Associer des solutions techniques à des fonctions." sqref="F13" xr:uid="{00000000-0002-0000-0200-000016000000}"/>
    <dataValidation allowBlank="1" showInputMessage="1" showErrorMessage="1" promptTitle="Modélisation simulation OT" prompt="Décrire, en utilisant les outils et langages de descriptions adaptés, le fonctionnement, la structure et le comportement des objets." sqref="F22" xr:uid="{00000000-0002-0000-0200-000017000000}"/>
    <dataValidation allowBlank="1" showInputMessage="1" showErrorMessage="1" promptTitle="Informatique et programmation" prompt="Écrire, mettre au point (tester, corriger) et exécuter un programme commandant un système réel et vérifier le comportement attendu." sqref="G16 G28" xr:uid="{00000000-0002-0000-0200-000018000000}"/>
    <dataValidation allowBlank="1" showInputMessage="1" showErrorMessage="1" promptTitle="Informatique et programmation" prompt="Écrire un programme dans lequel des actions sont déclenchées par des événements extérieurs." sqref="G23 G29" xr:uid="{00000000-0002-0000-0200-000019000000}"/>
    <dataValidation allowBlank="1" showInputMessage="1" showErrorMessage="1" promptTitle="Design, innovation et créativité" prompt="Participer à l’organisation de projets, la définition des rôles, la planification (se projeter et anticiper) et aux revues de projet." sqref="D7" xr:uid="{00000000-0002-0000-02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6" xr:uid="{00000000-0002-0000-0200-00001B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xr:uid="{00000000-0002-0000-0200-00001C000000}"/>
  </dataValidations>
  <pageMargins left="0.25" right="0.25" top="0.75" bottom="0.75" header="0.3" footer="0.3"/>
  <pageSetup paperSize="9" scale="22" orientation="landscape"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BC76"/>
  <sheetViews>
    <sheetView zoomScale="80" zoomScaleNormal="80" workbookViewId="0">
      <pane xSplit="12210" ySplit="5460" topLeftCell="M1" activePane="bottomRight"/>
      <selection pane="topRight" activeCell="W1" sqref="W1:W1048576"/>
      <selection pane="bottomLeft" activeCell="D5" sqref="D5"/>
      <selection pane="bottomRight" activeCell="N15" sqref="N15"/>
    </sheetView>
  </sheetViews>
  <sheetFormatPr baseColWidth="10" defaultColWidth="11.28515625" defaultRowHeight="15" x14ac:dyDescent="0.25"/>
  <cols>
    <col min="1" max="1" width="34.85546875" style="61" customWidth="1"/>
    <col min="2" max="2" width="85.5703125" style="51" customWidth="1"/>
    <col min="3" max="3" width="7.28515625" style="62" customWidth="1"/>
    <col min="4" max="4" width="7.28515625" style="51" customWidth="1"/>
    <col min="5" max="5" width="3.28515625" style="51" customWidth="1"/>
    <col min="6" max="9" width="10.7109375" style="62" customWidth="1"/>
    <col min="10" max="10" width="10.7109375" style="126" customWidth="1"/>
    <col min="11" max="11" width="13.140625" style="126" customWidth="1"/>
    <col min="12" max="13" width="10.7109375" style="126" customWidth="1"/>
    <col min="14" max="17" width="10.7109375" style="62" customWidth="1"/>
    <col min="18" max="27" width="10.7109375" style="51" customWidth="1"/>
    <col min="28" max="30" width="10.7109375" style="62" customWidth="1"/>
    <col min="31" max="32" width="10.7109375" style="126" customWidth="1"/>
    <col min="33" max="39" width="10.7109375" style="62" customWidth="1"/>
    <col min="43" max="53" width="7.85546875" style="62" customWidth="1"/>
    <col min="54" max="16384" width="11.28515625" style="51"/>
  </cols>
  <sheetData>
    <row r="1" spans="1:55" ht="297" customHeight="1" x14ac:dyDescent="0.25">
      <c r="A1" s="128"/>
      <c r="B1" s="69" t="s">
        <v>290</v>
      </c>
      <c r="C1" s="158" t="s">
        <v>377</v>
      </c>
      <c r="D1" s="65" t="s">
        <v>249</v>
      </c>
      <c r="E1" s="66" t="s">
        <v>68</v>
      </c>
      <c r="F1" s="49" t="s">
        <v>270</v>
      </c>
      <c r="G1" s="49" t="s">
        <v>44</v>
      </c>
      <c r="H1" s="86" t="s">
        <v>271</v>
      </c>
      <c r="I1" s="86" t="s">
        <v>273</v>
      </c>
      <c r="J1" s="123" t="s">
        <v>61</v>
      </c>
      <c r="K1" s="123" t="s">
        <v>36</v>
      </c>
      <c r="L1" s="123" t="s">
        <v>65</v>
      </c>
      <c r="M1" s="124" t="s">
        <v>39</v>
      </c>
      <c r="N1" s="85" t="s">
        <v>272</v>
      </c>
      <c r="O1" s="85" t="s">
        <v>274</v>
      </c>
      <c r="P1" s="84" t="s">
        <v>275</v>
      </c>
      <c r="Q1" s="84" t="s">
        <v>126</v>
      </c>
      <c r="R1" s="85" t="s">
        <v>276</v>
      </c>
      <c r="S1" s="85" t="s">
        <v>277</v>
      </c>
      <c r="T1" s="85" t="s">
        <v>278</v>
      </c>
      <c r="U1" s="85" t="s">
        <v>279</v>
      </c>
      <c r="V1" s="85" t="s">
        <v>280</v>
      </c>
      <c r="W1" s="85" t="s">
        <v>47</v>
      </c>
      <c r="X1" s="85" t="s">
        <v>281</v>
      </c>
      <c r="Y1" s="85" t="s">
        <v>282</v>
      </c>
      <c r="Z1" s="84" t="s">
        <v>283</v>
      </c>
      <c r="AA1" s="85" t="s">
        <v>50</v>
      </c>
      <c r="AB1" s="85" t="s">
        <v>284</v>
      </c>
      <c r="AC1" s="85" t="s">
        <v>285</v>
      </c>
      <c r="AD1" s="85" t="s">
        <v>286</v>
      </c>
      <c r="AE1" s="124" t="s">
        <v>89</v>
      </c>
      <c r="AF1" s="124" t="s">
        <v>37</v>
      </c>
      <c r="AG1" s="85" t="s">
        <v>168</v>
      </c>
      <c r="AH1" s="84" t="s">
        <v>287</v>
      </c>
      <c r="AI1" s="84" t="s">
        <v>445</v>
      </c>
      <c r="AJ1" s="91" t="s">
        <v>54</v>
      </c>
      <c r="AK1" s="86" t="s">
        <v>53</v>
      </c>
      <c r="AL1" s="87"/>
      <c r="AM1" s="87"/>
      <c r="AQ1" s="88"/>
      <c r="AR1" s="89"/>
      <c r="AS1" s="90"/>
      <c r="AT1" s="82"/>
      <c r="AU1" s="82"/>
      <c r="AV1" s="82"/>
      <c r="AW1" s="83"/>
      <c r="AX1" s="82"/>
      <c r="AY1" s="82"/>
      <c r="AZ1" s="82"/>
      <c r="BA1" s="82"/>
    </row>
    <row r="2" spans="1:55" x14ac:dyDescent="0.25">
      <c r="A2" s="52" t="s">
        <v>42</v>
      </c>
      <c r="B2" s="53" t="s">
        <v>289</v>
      </c>
      <c r="C2" s="115"/>
      <c r="D2" s="115"/>
      <c r="E2" s="68"/>
      <c r="F2" s="54" t="s">
        <v>230</v>
      </c>
      <c r="G2" s="54" t="s">
        <v>227</v>
      </c>
      <c r="H2" s="54" t="s">
        <v>225</v>
      </c>
      <c r="I2" s="54" t="s">
        <v>224</v>
      </c>
      <c r="J2" s="125" t="s">
        <v>328</v>
      </c>
      <c r="K2" s="125" t="s">
        <v>329</v>
      </c>
      <c r="L2" s="126" t="s">
        <v>330</v>
      </c>
      <c r="M2" s="125" t="s">
        <v>331</v>
      </c>
      <c r="N2" s="54" t="s">
        <v>218</v>
      </c>
      <c r="O2" s="54" t="s">
        <v>215</v>
      </c>
      <c r="P2" s="54" t="s">
        <v>212</v>
      </c>
      <c r="Q2" s="54" t="s">
        <v>209</v>
      </c>
      <c r="R2" s="54" t="s">
        <v>205</v>
      </c>
      <c r="S2" s="54" t="s">
        <v>202</v>
      </c>
      <c r="T2" s="54" t="s">
        <v>200</v>
      </c>
      <c r="U2" s="54" t="s">
        <v>197</v>
      </c>
      <c r="V2" s="54" t="s">
        <v>195</v>
      </c>
      <c r="W2" s="54" t="s">
        <v>191</v>
      </c>
      <c r="X2" s="55" t="s">
        <v>186</v>
      </c>
      <c r="Y2" s="55" t="s">
        <v>185</v>
      </c>
      <c r="Z2" s="54" t="s">
        <v>179</v>
      </c>
      <c r="AA2" s="54" t="s">
        <v>178</v>
      </c>
      <c r="AB2" s="54" t="s">
        <v>176</v>
      </c>
      <c r="AC2" s="54" t="s">
        <v>174</v>
      </c>
      <c r="AD2" s="54" t="s">
        <v>173</v>
      </c>
      <c r="AE2" s="125" t="s">
        <v>326</v>
      </c>
      <c r="AF2" s="125" t="s">
        <v>327</v>
      </c>
      <c r="AG2" s="54" t="s">
        <v>169</v>
      </c>
      <c r="AH2" s="54" t="s">
        <v>167</v>
      </c>
      <c r="AI2" s="54" t="s">
        <v>166</v>
      </c>
      <c r="AJ2" s="54" t="s">
        <v>161</v>
      </c>
      <c r="AK2" s="56" t="s">
        <v>158</v>
      </c>
      <c r="AL2" s="56"/>
      <c r="AM2" s="56"/>
      <c r="AN2" s="5"/>
      <c r="AO2" s="5"/>
      <c r="AP2" s="5"/>
      <c r="AQ2" s="50"/>
      <c r="AR2" s="57"/>
      <c r="AS2" s="57"/>
      <c r="AT2" s="50"/>
      <c r="AU2" s="58"/>
      <c r="AV2" s="58"/>
      <c r="AW2" s="58"/>
      <c r="AX2" s="58"/>
      <c r="AY2" s="58"/>
      <c r="AZ2" s="58"/>
      <c r="BA2" s="58"/>
    </row>
    <row r="3" spans="1:55" ht="14.25" customHeight="1" x14ac:dyDescent="0.25">
      <c r="A3" s="695" t="s">
        <v>288</v>
      </c>
      <c r="B3" s="696"/>
      <c r="C3" s="696"/>
      <c r="D3" s="129"/>
      <c r="E3" s="63"/>
      <c r="F3" s="64">
        <f t="shared" ref="F3:AK3" si="0">COUNTA(F4:F11)</f>
        <v>0</v>
      </c>
      <c r="G3" s="64">
        <f t="shared" si="0"/>
        <v>0</v>
      </c>
      <c r="H3" s="64">
        <f t="shared" si="0"/>
        <v>0</v>
      </c>
      <c r="I3" s="64">
        <f t="shared" si="0"/>
        <v>0</v>
      </c>
      <c r="J3" s="64">
        <f t="shared" si="0"/>
        <v>0</v>
      </c>
      <c r="K3" s="64">
        <f t="shared" si="0"/>
        <v>0</v>
      </c>
      <c r="L3" s="64">
        <f t="shared" si="0"/>
        <v>0</v>
      </c>
      <c r="M3" s="64">
        <f t="shared" si="0"/>
        <v>0</v>
      </c>
      <c r="N3" s="64">
        <f t="shared" si="0"/>
        <v>1</v>
      </c>
      <c r="O3" s="64">
        <f t="shared" si="0"/>
        <v>0</v>
      </c>
      <c r="P3" s="64">
        <f t="shared" si="0"/>
        <v>1</v>
      </c>
      <c r="Q3" s="64">
        <f t="shared" si="0"/>
        <v>0</v>
      </c>
      <c r="R3" s="64">
        <f t="shared" si="0"/>
        <v>1</v>
      </c>
      <c r="S3" s="64">
        <f t="shared" si="0"/>
        <v>0</v>
      </c>
      <c r="T3" s="64">
        <f t="shared" si="0"/>
        <v>0</v>
      </c>
      <c r="U3" s="64">
        <f t="shared" si="0"/>
        <v>0</v>
      </c>
      <c r="V3" s="64">
        <f t="shared" si="0"/>
        <v>0</v>
      </c>
      <c r="W3" s="64">
        <f t="shared" si="0"/>
        <v>0</v>
      </c>
      <c r="X3" s="64">
        <f t="shared" si="0"/>
        <v>0</v>
      </c>
      <c r="Y3" s="64">
        <f t="shared" si="0"/>
        <v>1</v>
      </c>
      <c r="Z3" s="64">
        <f t="shared" si="0"/>
        <v>1</v>
      </c>
      <c r="AA3" s="64">
        <f t="shared" si="0"/>
        <v>0</v>
      </c>
      <c r="AB3" s="64">
        <f t="shared" si="0"/>
        <v>0</v>
      </c>
      <c r="AC3" s="64">
        <f t="shared" si="0"/>
        <v>1</v>
      </c>
      <c r="AD3" s="64">
        <f t="shared" si="0"/>
        <v>1</v>
      </c>
      <c r="AE3" s="64">
        <f t="shared" si="0"/>
        <v>0</v>
      </c>
      <c r="AF3" s="64">
        <f t="shared" si="0"/>
        <v>0</v>
      </c>
      <c r="AG3" s="64">
        <f t="shared" si="0"/>
        <v>0</v>
      </c>
      <c r="AH3" s="64">
        <f t="shared" si="0"/>
        <v>0</v>
      </c>
      <c r="AI3" s="64">
        <f t="shared" si="0"/>
        <v>0</v>
      </c>
      <c r="AJ3" s="64">
        <f t="shared" si="0"/>
        <v>0</v>
      </c>
      <c r="AK3" s="64">
        <f t="shared" si="0"/>
        <v>0</v>
      </c>
      <c r="AL3" s="5"/>
      <c r="AM3" s="5"/>
      <c r="AN3" s="5"/>
      <c r="AO3" s="5"/>
      <c r="AP3" s="5"/>
      <c r="AQ3" s="50"/>
      <c r="AR3" s="57"/>
      <c r="AS3" s="57"/>
      <c r="AT3" s="50"/>
      <c r="AU3" s="59"/>
      <c r="AV3" s="59"/>
      <c r="AW3" s="59"/>
      <c r="AX3" s="59"/>
      <c r="AY3" s="59"/>
      <c r="AZ3" s="59"/>
      <c r="BA3" s="59"/>
    </row>
    <row r="4" spans="1:55" ht="22.5" customHeight="1" x14ac:dyDescent="0.25">
      <c r="A4" s="697" t="s">
        <v>505</v>
      </c>
      <c r="B4" s="214" t="s">
        <v>533</v>
      </c>
      <c r="C4" s="230"/>
      <c r="D4" s="231" t="s">
        <v>532</v>
      </c>
      <c r="E4" s="67">
        <f t="shared" ref="E4:E11" si="1">COUNTA(F4:AK4)</f>
        <v>3</v>
      </c>
      <c r="F4" s="218"/>
      <c r="G4" s="218"/>
      <c r="H4" s="218"/>
      <c r="I4" s="218"/>
      <c r="J4" s="219"/>
      <c r="K4" s="219"/>
      <c r="L4" s="219"/>
      <c r="M4" s="219"/>
      <c r="N4" s="218" t="s">
        <v>248</v>
      </c>
      <c r="O4" s="219"/>
      <c r="P4" s="218" t="s">
        <v>248</v>
      </c>
      <c r="Q4" s="218"/>
      <c r="R4" s="219" t="s">
        <v>248</v>
      </c>
      <c r="S4" s="218"/>
      <c r="T4" s="218"/>
      <c r="U4" s="218"/>
      <c r="V4" s="219"/>
      <c r="W4" s="218"/>
      <c r="X4" s="218"/>
      <c r="Y4" s="218"/>
      <c r="Z4" s="218"/>
      <c r="AA4" s="218"/>
      <c r="AB4" s="219"/>
      <c r="AC4" s="218"/>
      <c r="AD4" s="218"/>
      <c r="AE4" s="220"/>
      <c r="AF4" s="220"/>
      <c r="AG4" s="218"/>
      <c r="AH4" s="218"/>
      <c r="AI4" s="218"/>
      <c r="AJ4" s="218"/>
      <c r="AK4" s="218"/>
      <c r="AL4" s="213"/>
      <c r="AM4" s="221"/>
      <c r="AN4" s="222"/>
      <c r="AO4" s="222"/>
      <c r="AP4" s="222"/>
      <c r="AQ4" s="213"/>
      <c r="AR4" s="213"/>
      <c r="AS4" s="213"/>
      <c r="AT4" s="213"/>
      <c r="AU4" s="213"/>
      <c r="AV4" s="213"/>
      <c r="AW4" s="213"/>
      <c r="AX4" s="213"/>
      <c r="AY4" s="213"/>
      <c r="AZ4" s="213"/>
      <c r="BA4" s="213"/>
      <c r="BB4" s="201"/>
      <c r="BC4" s="60"/>
    </row>
    <row r="5" spans="1:55" ht="15.75" customHeight="1" x14ac:dyDescent="0.25">
      <c r="A5" s="697"/>
      <c r="B5" s="214" t="s">
        <v>534</v>
      </c>
      <c r="C5" s="230"/>
      <c r="D5" s="231" t="s">
        <v>535</v>
      </c>
      <c r="E5" s="67">
        <f t="shared" si="1"/>
        <v>4</v>
      </c>
      <c r="F5" s="218"/>
      <c r="G5" s="218"/>
      <c r="H5" s="218"/>
      <c r="I5" s="218"/>
      <c r="J5" s="219"/>
      <c r="K5" s="219"/>
      <c r="L5" s="219"/>
      <c r="M5" s="219"/>
      <c r="N5" s="218"/>
      <c r="O5" s="219"/>
      <c r="P5" s="218"/>
      <c r="Q5" s="218"/>
      <c r="R5" s="219"/>
      <c r="S5" s="218"/>
      <c r="T5" s="218"/>
      <c r="U5" s="218"/>
      <c r="V5" s="219"/>
      <c r="W5" s="218"/>
      <c r="X5" s="218"/>
      <c r="Y5" s="218" t="s">
        <v>248</v>
      </c>
      <c r="Z5" s="218" t="s">
        <v>248</v>
      </c>
      <c r="AA5" s="218"/>
      <c r="AB5" s="219"/>
      <c r="AC5" s="218" t="s">
        <v>248</v>
      </c>
      <c r="AD5" s="218" t="s">
        <v>248</v>
      </c>
      <c r="AE5" s="220"/>
      <c r="AF5" s="220"/>
      <c r="AG5" s="218"/>
      <c r="AH5" s="218"/>
      <c r="AI5" s="218"/>
      <c r="AJ5" s="218"/>
      <c r="AK5" s="218"/>
      <c r="AL5" s="213"/>
      <c r="AM5" s="221"/>
      <c r="AN5" s="222"/>
      <c r="AO5" s="222"/>
      <c r="AP5" s="222"/>
      <c r="AQ5" s="213"/>
      <c r="AR5" s="213"/>
      <c r="AS5" s="213"/>
      <c r="AT5" s="213"/>
      <c r="AU5" s="213"/>
      <c r="AV5" s="213"/>
      <c r="AW5" s="213"/>
      <c r="AX5" s="213"/>
      <c r="AY5" s="213"/>
      <c r="AZ5" s="213"/>
      <c r="BA5" s="213"/>
      <c r="BB5" s="201"/>
      <c r="BC5" s="60"/>
    </row>
    <row r="6" spans="1:55" ht="15.75" customHeight="1" x14ac:dyDescent="0.25">
      <c r="A6" s="697"/>
      <c r="B6" s="214"/>
      <c r="C6" s="230"/>
      <c r="D6" s="231"/>
      <c r="E6" s="67">
        <f t="shared" si="1"/>
        <v>0</v>
      </c>
      <c r="F6" s="218"/>
      <c r="G6" s="218"/>
      <c r="H6" s="218"/>
      <c r="I6" s="218"/>
      <c r="J6" s="219"/>
      <c r="K6" s="219"/>
      <c r="L6" s="219"/>
      <c r="M6" s="219"/>
      <c r="N6" s="218"/>
      <c r="O6" s="219"/>
      <c r="P6" s="218"/>
      <c r="Q6" s="218"/>
      <c r="R6" s="219"/>
      <c r="S6" s="218"/>
      <c r="T6" s="218"/>
      <c r="U6" s="218"/>
      <c r="V6" s="219"/>
      <c r="W6" s="218"/>
      <c r="X6" s="218"/>
      <c r="Y6" s="218"/>
      <c r="Z6" s="218"/>
      <c r="AA6" s="218"/>
      <c r="AB6" s="219"/>
      <c r="AC6" s="218"/>
      <c r="AD6" s="218"/>
      <c r="AE6" s="220"/>
      <c r="AF6" s="220"/>
      <c r="AG6" s="218"/>
      <c r="AH6" s="218"/>
      <c r="AI6" s="218"/>
      <c r="AJ6" s="218"/>
      <c r="AK6" s="218"/>
      <c r="AL6" s="213"/>
      <c r="AM6" s="221"/>
      <c r="AN6" s="222"/>
      <c r="AO6" s="222"/>
      <c r="AP6" s="222"/>
      <c r="AQ6" s="213"/>
      <c r="AR6" s="213"/>
      <c r="AS6" s="213"/>
      <c r="AT6" s="213"/>
      <c r="AU6" s="213"/>
      <c r="AV6" s="213"/>
      <c r="AW6" s="213"/>
      <c r="AX6" s="213"/>
      <c r="AY6" s="213"/>
      <c r="AZ6" s="213"/>
      <c r="BA6" s="213"/>
      <c r="BB6" s="201"/>
      <c r="BC6" s="60"/>
    </row>
    <row r="7" spans="1:55" ht="15.75" customHeight="1" x14ac:dyDescent="0.25">
      <c r="A7" s="697"/>
      <c r="B7" s="214"/>
      <c r="C7" s="232"/>
      <c r="D7" s="231"/>
      <c r="E7" s="67">
        <f t="shared" si="1"/>
        <v>0</v>
      </c>
      <c r="F7" s="218"/>
      <c r="G7" s="218"/>
      <c r="H7" s="218"/>
      <c r="I7" s="218"/>
      <c r="J7" s="219"/>
      <c r="K7" s="219"/>
      <c r="L7" s="219"/>
      <c r="M7" s="219"/>
      <c r="N7" s="218"/>
      <c r="O7" s="219"/>
      <c r="P7" s="218"/>
      <c r="Q7" s="218"/>
      <c r="R7" s="219"/>
      <c r="S7" s="218"/>
      <c r="T7" s="218"/>
      <c r="U7" s="218"/>
      <c r="V7" s="219"/>
      <c r="W7" s="218"/>
      <c r="X7" s="218"/>
      <c r="Y7" s="218"/>
      <c r="Z7" s="218"/>
      <c r="AA7" s="218"/>
      <c r="AB7" s="219"/>
      <c r="AC7" s="218"/>
      <c r="AD7" s="218"/>
      <c r="AE7" s="220"/>
      <c r="AF7" s="220"/>
      <c r="AG7" s="218"/>
      <c r="AH7" s="218"/>
      <c r="AI7" s="218"/>
      <c r="AJ7" s="218"/>
      <c r="AK7" s="218"/>
      <c r="AL7" s="213"/>
      <c r="AM7" s="221"/>
      <c r="AN7" s="222"/>
      <c r="AO7" s="222"/>
      <c r="AP7" s="222"/>
      <c r="AQ7" s="213"/>
      <c r="AR7" s="213"/>
      <c r="AS7" s="213"/>
      <c r="AT7" s="213"/>
      <c r="AU7" s="213"/>
      <c r="AV7" s="213"/>
      <c r="AW7" s="213"/>
      <c r="AX7" s="213"/>
      <c r="AY7" s="213"/>
      <c r="AZ7" s="213"/>
      <c r="BA7" s="213"/>
      <c r="BB7" s="201"/>
      <c r="BC7" s="60"/>
    </row>
    <row r="8" spans="1:55" ht="15.75" customHeight="1" x14ac:dyDescent="0.25">
      <c r="A8" s="697"/>
      <c r="B8" s="214"/>
      <c r="C8" s="230"/>
      <c r="D8" s="231"/>
      <c r="E8" s="67">
        <f t="shared" si="1"/>
        <v>0</v>
      </c>
      <c r="F8" s="218"/>
      <c r="G8" s="218"/>
      <c r="H8" s="218"/>
      <c r="I8" s="218"/>
      <c r="J8" s="219"/>
      <c r="K8" s="219"/>
      <c r="L8" s="219"/>
      <c r="M8" s="219"/>
      <c r="N8" s="218"/>
      <c r="O8" s="219"/>
      <c r="P8" s="218"/>
      <c r="Q8" s="218"/>
      <c r="R8" s="219"/>
      <c r="S8" s="218"/>
      <c r="T8" s="218"/>
      <c r="U8" s="218"/>
      <c r="V8" s="219"/>
      <c r="W8" s="218"/>
      <c r="X8" s="218"/>
      <c r="Y8" s="218"/>
      <c r="Z8" s="218"/>
      <c r="AA8" s="218"/>
      <c r="AB8" s="219"/>
      <c r="AC8" s="218"/>
      <c r="AD8" s="218"/>
      <c r="AE8" s="220"/>
      <c r="AF8" s="220"/>
      <c r="AG8" s="218"/>
      <c r="AH8" s="218"/>
      <c r="AI8" s="218"/>
      <c r="AJ8" s="218"/>
      <c r="AK8" s="218"/>
      <c r="AL8" s="213"/>
      <c r="AM8" s="221"/>
      <c r="AN8" s="222"/>
      <c r="AO8" s="222"/>
      <c r="AP8" s="222"/>
      <c r="AQ8" s="213"/>
      <c r="AR8" s="213"/>
      <c r="AS8" s="213"/>
      <c r="AT8" s="213"/>
      <c r="AU8" s="213"/>
      <c r="AV8" s="213"/>
      <c r="AW8" s="213"/>
      <c r="AX8" s="213"/>
      <c r="AY8" s="213"/>
      <c r="AZ8" s="213"/>
      <c r="BA8" s="213"/>
      <c r="BB8" s="201"/>
      <c r="BC8" s="60"/>
    </row>
    <row r="9" spans="1:55" ht="15.75" customHeight="1" x14ac:dyDescent="0.25">
      <c r="A9" s="697"/>
      <c r="B9" s="214"/>
      <c r="C9" s="220"/>
      <c r="D9" s="231"/>
      <c r="E9" s="67">
        <f t="shared" si="1"/>
        <v>0</v>
      </c>
      <c r="F9" s="218"/>
      <c r="G9" s="218"/>
      <c r="H9" s="218"/>
      <c r="I9" s="218"/>
      <c r="J9" s="219"/>
      <c r="K9" s="219"/>
      <c r="L9" s="219"/>
      <c r="M9" s="219"/>
      <c r="N9" s="218"/>
      <c r="O9" s="219"/>
      <c r="P9" s="218"/>
      <c r="Q9" s="218"/>
      <c r="R9" s="219"/>
      <c r="S9" s="218"/>
      <c r="T9" s="218"/>
      <c r="U9" s="218"/>
      <c r="V9" s="219"/>
      <c r="W9" s="218"/>
      <c r="X9" s="218"/>
      <c r="Y9" s="218"/>
      <c r="Z9" s="218"/>
      <c r="AA9" s="218"/>
      <c r="AB9" s="219"/>
      <c r="AC9" s="218"/>
      <c r="AD9" s="218"/>
      <c r="AE9" s="220"/>
      <c r="AF9" s="220"/>
      <c r="AG9" s="218"/>
      <c r="AH9" s="218"/>
      <c r="AI9" s="218"/>
      <c r="AJ9" s="218"/>
      <c r="AK9" s="218"/>
      <c r="AL9" s="213"/>
      <c r="AM9" s="221"/>
      <c r="AN9" s="222"/>
      <c r="AO9" s="222"/>
      <c r="AP9" s="222"/>
      <c r="AQ9" s="213"/>
      <c r="AR9" s="213"/>
      <c r="AS9" s="213"/>
      <c r="AT9" s="213"/>
      <c r="AU9" s="213"/>
      <c r="AV9" s="213"/>
      <c r="AW9" s="213"/>
      <c r="AX9" s="213"/>
      <c r="AY9" s="213"/>
      <c r="AZ9" s="213"/>
      <c r="BA9" s="213"/>
      <c r="BB9" s="201"/>
      <c r="BC9" s="60"/>
    </row>
    <row r="10" spans="1:55" ht="15.75" customHeight="1" x14ac:dyDescent="0.25">
      <c r="A10" s="697"/>
      <c r="B10" s="214"/>
      <c r="C10" s="230"/>
      <c r="D10" s="231"/>
      <c r="E10" s="67">
        <f t="shared" si="1"/>
        <v>0</v>
      </c>
      <c r="F10" s="218"/>
      <c r="G10" s="218"/>
      <c r="H10" s="218"/>
      <c r="I10" s="218"/>
      <c r="J10" s="219"/>
      <c r="K10" s="219"/>
      <c r="L10" s="219"/>
      <c r="M10" s="219"/>
      <c r="N10" s="218"/>
      <c r="O10" s="219"/>
      <c r="P10" s="218"/>
      <c r="Q10" s="218"/>
      <c r="R10" s="219"/>
      <c r="S10" s="218"/>
      <c r="T10" s="218"/>
      <c r="U10" s="218"/>
      <c r="V10" s="219"/>
      <c r="W10" s="218"/>
      <c r="X10" s="218"/>
      <c r="Y10" s="218"/>
      <c r="Z10" s="218"/>
      <c r="AA10" s="218"/>
      <c r="AB10" s="219"/>
      <c r="AC10" s="218"/>
      <c r="AD10" s="218"/>
      <c r="AE10" s="220"/>
      <c r="AF10" s="220"/>
      <c r="AG10" s="218"/>
      <c r="AH10" s="218"/>
      <c r="AI10" s="218"/>
      <c r="AJ10" s="218"/>
      <c r="AK10" s="218"/>
      <c r="AL10" s="213"/>
      <c r="AM10" s="221"/>
      <c r="AN10" s="222"/>
      <c r="AO10" s="222"/>
      <c r="AP10" s="222"/>
      <c r="AQ10" s="213"/>
      <c r="AR10" s="213"/>
      <c r="AS10" s="213"/>
      <c r="AT10" s="213"/>
      <c r="AU10" s="213"/>
      <c r="AV10" s="213"/>
      <c r="AW10" s="213"/>
      <c r="AX10" s="213"/>
      <c r="AY10" s="213"/>
      <c r="AZ10" s="213"/>
      <c r="BA10" s="213"/>
      <c r="BB10" s="201"/>
      <c r="BC10" s="60"/>
    </row>
    <row r="11" spans="1:55" ht="15.75" customHeight="1" x14ac:dyDescent="0.25">
      <c r="A11" s="698"/>
      <c r="B11" s="214"/>
      <c r="C11" s="230"/>
      <c r="D11" s="231"/>
      <c r="E11" s="67">
        <f t="shared" si="1"/>
        <v>0</v>
      </c>
      <c r="F11" s="223"/>
      <c r="G11" s="223"/>
      <c r="H11" s="223"/>
      <c r="I11" s="223"/>
      <c r="J11" s="224"/>
      <c r="K11" s="224"/>
      <c r="L11" s="224"/>
      <c r="M11" s="224"/>
      <c r="N11" s="223"/>
      <c r="O11" s="223"/>
      <c r="P11" s="223"/>
      <c r="Q11" s="223"/>
      <c r="R11" s="223"/>
      <c r="S11" s="223"/>
      <c r="T11" s="223"/>
      <c r="U11" s="223"/>
      <c r="V11" s="223"/>
      <c r="W11" s="223"/>
      <c r="X11" s="223"/>
      <c r="Y11" s="223"/>
      <c r="Z11" s="223"/>
      <c r="AA11" s="223"/>
      <c r="AB11" s="223"/>
      <c r="AC11" s="223"/>
      <c r="AD11" s="223"/>
      <c r="AE11" s="225"/>
      <c r="AF11" s="225"/>
      <c r="AG11" s="223"/>
      <c r="AH11" s="223"/>
      <c r="AI11" s="223"/>
      <c r="AJ11" s="223"/>
      <c r="AK11" s="223"/>
      <c r="AL11" s="226"/>
      <c r="AM11" s="227"/>
      <c r="AN11" s="222"/>
      <c r="AO11" s="222"/>
      <c r="AP11" s="222"/>
      <c r="AQ11" s="226"/>
      <c r="AR11" s="226"/>
      <c r="AS11" s="226"/>
      <c r="AT11" s="226"/>
      <c r="AU11" s="226"/>
      <c r="AV11" s="226"/>
      <c r="AW11" s="226"/>
      <c r="AX11" s="226"/>
      <c r="AY11" s="226"/>
      <c r="AZ11" s="226"/>
      <c r="BA11" s="226"/>
      <c r="BB11" s="201"/>
      <c r="BC11" s="60"/>
    </row>
    <row r="12" spans="1:55" x14ac:dyDescent="0.25">
      <c r="A12" s="215"/>
      <c r="B12" s="201"/>
      <c r="C12" s="216"/>
      <c r="D12" s="201"/>
      <c r="F12" s="216"/>
      <c r="G12" s="216"/>
      <c r="H12" s="216"/>
      <c r="I12" s="216"/>
      <c r="J12" s="228"/>
      <c r="K12" s="228"/>
      <c r="L12" s="228"/>
      <c r="M12" s="228"/>
      <c r="N12" s="216"/>
      <c r="O12" s="216"/>
      <c r="P12" s="216"/>
      <c r="Q12" s="216"/>
      <c r="R12" s="201"/>
      <c r="S12" s="201"/>
      <c r="T12" s="201"/>
      <c r="U12" s="201"/>
      <c r="V12" s="201"/>
      <c r="W12" s="201"/>
      <c r="X12" s="201"/>
      <c r="Y12" s="201"/>
      <c r="Z12" s="201"/>
      <c r="AA12" s="201"/>
      <c r="AB12" s="216"/>
      <c r="AC12" s="216"/>
      <c r="AD12" s="216"/>
      <c r="AE12" s="228"/>
      <c r="AF12" s="228"/>
      <c r="AG12" s="216"/>
      <c r="AH12" s="216"/>
      <c r="AI12" s="216"/>
      <c r="AJ12" s="216"/>
      <c r="AK12" s="216"/>
      <c r="AL12" s="216"/>
      <c r="AM12" s="216"/>
      <c r="AN12" s="208"/>
      <c r="AO12" s="208"/>
      <c r="AP12" s="208"/>
      <c r="AQ12" s="216"/>
      <c r="AR12" s="216"/>
      <c r="AS12" s="216"/>
      <c r="AT12" s="216"/>
      <c r="AU12" s="216"/>
      <c r="AV12" s="216"/>
      <c r="AW12" s="216"/>
      <c r="AX12" s="216"/>
      <c r="AY12" s="216"/>
      <c r="AZ12" s="216"/>
      <c r="BA12" s="216"/>
      <c r="BB12" s="201"/>
    </row>
    <row r="13" spans="1:55" x14ac:dyDescent="0.25">
      <c r="A13" s="217"/>
      <c r="B13" s="201"/>
      <c r="C13" s="216"/>
      <c r="D13" s="201"/>
      <c r="F13" s="216"/>
      <c r="G13" s="216"/>
      <c r="H13" s="216"/>
      <c r="I13" s="216"/>
      <c r="J13" s="228"/>
      <c r="K13" s="228"/>
      <c r="L13" s="228"/>
      <c r="M13" s="228"/>
      <c r="N13" s="216"/>
      <c r="O13" s="216"/>
      <c r="P13" s="216"/>
      <c r="Q13" s="216"/>
      <c r="R13" s="201"/>
      <c r="S13" s="201"/>
      <c r="T13" s="201"/>
      <c r="U13" s="201"/>
      <c r="V13" s="201"/>
      <c r="W13" s="201"/>
      <c r="X13" s="201"/>
      <c r="Y13" s="201"/>
      <c r="Z13" s="201"/>
      <c r="AA13" s="201"/>
      <c r="AB13" s="216"/>
      <c r="AC13" s="216"/>
      <c r="AD13" s="216"/>
      <c r="AE13" s="228"/>
      <c r="AF13" s="228"/>
      <c r="AG13" s="216"/>
      <c r="AH13" s="216"/>
      <c r="AI13" s="216"/>
      <c r="AJ13" s="216"/>
      <c r="AK13" s="216"/>
      <c r="AL13" s="216"/>
      <c r="AM13" s="216"/>
      <c r="AN13" s="208"/>
      <c r="AO13" s="208"/>
      <c r="AP13" s="208"/>
      <c r="AQ13" s="216"/>
      <c r="AR13" s="216"/>
      <c r="AS13" s="216"/>
      <c r="AT13" s="216"/>
      <c r="AU13" s="216"/>
      <c r="AV13" s="216"/>
      <c r="AW13" s="216"/>
      <c r="AX13" s="216"/>
      <c r="AY13" s="216"/>
      <c r="AZ13" s="216"/>
      <c r="BA13" s="216"/>
      <c r="BB13" s="201"/>
    </row>
    <row r="14" spans="1:55" x14ac:dyDescent="0.25">
      <c r="A14" s="215"/>
      <c r="B14" s="201"/>
      <c r="C14" s="216"/>
      <c r="D14" s="201"/>
      <c r="F14" s="216"/>
      <c r="G14" s="216"/>
      <c r="H14" s="216"/>
      <c r="I14" s="216"/>
      <c r="J14" s="228"/>
      <c r="K14" s="228"/>
      <c r="L14" s="228"/>
      <c r="M14" s="228"/>
      <c r="N14" s="216"/>
      <c r="O14" s="216"/>
      <c r="P14" s="216"/>
      <c r="Q14" s="216"/>
      <c r="R14" s="201"/>
      <c r="S14" s="201"/>
      <c r="T14" s="201"/>
      <c r="U14" s="201"/>
      <c r="V14" s="201"/>
      <c r="W14" s="201"/>
      <c r="X14" s="201"/>
      <c r="Y14" s="201"/>
      <c r="Z14" s="201"/>
      <c r="AA14" s="201"/>
      <c r="AB14" s="216"/>
      <c r="AC14" s="216"/>
      <c r="AD14" s="216"/>
      <c r="AE14" s="228"/>
      <c r="AF14" s="228"/>
      <c r="AG14" s="216"/>
      <c r="AH14" s="216"/>
      <c r="AI14" s="216"/>
      <c r="AJ14" s="216"/>
      <c r="AK14" s="216"/>
      <c r="AL14" s="216"/>
      <c r="AM14" s="216"/>
      <c r="AN14" s="208"/>
      <c r="AO14" s="208"/>
      <c r="AP14" s="208"/>
      <c r="AQ14" s="216"/>
      <c r="AR14" s="216"/>
      <c r="AS14" s="216"/>
      <c r="AT14" s="216"/>
      <c r="AU14" s="216"/>
      <c r="AV14" s="216"/>
      <c r="AW14" s="216"/>
      <c r="AX14" s="216"/>
      <c r="AY14" s="216"/>
      <c r="AZ14" s="216"/>
      <c r="BA14" s="216"/>
      <c r="BB14" s="201"/>
    </row>
    <row r="15" spans="1:55" x14ac:dyDescent="0.25">
      <c r="A15" s="215"/>
      <c r="B15" s="201"/>
      <c r="C15" s="216"/>
      <c r="D15" s="201"/>
      <c r="F15" s="216"/>
      <c r="G15" s="216"/>
      <c r="H15" s="216"/>
      <c r="I15" s="216"/>
      <c r="J15" s="228"/>
      <c r="K15" s="228"/>
      <c r="L15" s="228"/>
      <c r="M15" s="228"/>
      <c r="N15" s="216"/>
      <c r="O15" s="216"/>
      <c r="P15" s="216"/>
      <c r="Q15" s="216"/>
      <c r="R15" s="201"/>
      <c r="S15" s="201"/>
      <c r="T15" s="201"/>
      <c r="U15" s="201"/>
      <c r="V15" s="201"/>
      <c r="W15" s="201"/>
      <c r="X15" s="201"/>
      <c r="Y15" s="201"/>
      <c r="Z15" s="201"/>
      <c r="AA15" s="201"/>
      <c r="AB15" s="216"/>
      <c r="AC15" s="216"/>
      <c r="AD15" s="216"/>
      <c r="AE15" s="228"/>
      <c r="AF15" s="228"/>
      <c r="AG15" s="216"/>
      <c r="AH15" s="216"/>
      <c r="AI15" s="216"/>
      <c r="AJ15" s="216"/>
      <c r="AK15" s="216"/>
      <c r="AL15" s="216"/>
      <c r="AM15" s="216"/>
      <c r="AN15" s="208"/>
      <c r="AO15" s="208"/>
      <c r="AP15" s="208"/>
      <c r="AQ15" s="216"/>
      <c r="AR15" s="216"/>
      <c r="AS15" s="216"/>
      <c r="AT15" s="216"/>
      <c r="AU15" s="216"/>
      <c r="AV15" s="216"/>
      <c r="AW15" s="216"/>
      <c r="AX15" s="216"/>
      <c r="AY15" s="216"/>
      <c r="AZ15" s="216"/>
      <c r="BA15" s="216"/>
      <c r="BB15" s="201"/>
    </row>
    <row r="16" spans="1:55" x14ac:dyDescent="0.25">
      <c r="A16" s="215"/>
      <c r="B16" s="201"/>
      <c r="C16" s="216"/>
      <c r="D16" s="201"/>
      <c r="F16" s="216"/>
      <c r="G16" s="216"/>
      <c r="H16" s="216"/>
      <c r="I16" s="216"/>
      <c r="J16" s="228"/>
      <c r="K16" s="228"/>
      <c r="L16" s="228"/>
      <c r="M16" s="228"/>
      <c r="N16" s="216"/>
      <c r="O16" s="216"/>
      <c r="P16" s="216"/>
      <c r="Q16" s="216"/>
      <c r="R16" s="201"/>
      <c r="S16" s="201"/>
      <c r="T16" s="201"/>
      <c r="U16" s="201"/>
      <c r="V16" s="201"/>
      <c r="W16" s="201"/>
      <c r="X16" s="201"/>
      <c r="Y16" s="201"/>
      <c r="Z16" s="201"/>
      <c r="AA16" s="201"/>
      <c r="AB16" s="216"/>
      <c r="AC16" s="216"/>
      <c r="AD16" s="216"/>
      <c r="AE16" s="228"/>
      <c r="AF16" s="228"/>
      <c r="AG16" s="216"/>
      <c r="AH16" s="216"/>
      <c r="AI16" s="216"/>
      <c r="AJ16" s="216"/>
      <c r="AK16" s="216"/>
      <c r="AL16" s="216"/>
      <c r="AM16" s="216"/>
      <c r="AN16" s="208"/>
      <c r="AO16" s="208"/>
      <c r="AP16" s="208"/>
      <c r="AQ16" s="216"/>
      <c r="AR16" s="216"/>
      <c r="AS16" s="216"/>
      <c r="AT16" s="216"/>
      <c r="AU16" s="216"/>
      <c r="AV16" s="216"/>
      <c r="AW16" s="216"/>
      <c r="AX16" s="216"/>
      <c r="AY16" s="216"/>
      <c r="AZ16" s="216"/>
      <c r="BA16" s="216"/>
      <c r="BB16" s="201"/>
    </row>
    <row r="17" spans="1:54" x14ac:dyDescent="0.25">
      <c r="A17" s="215"/>
      <c r="B17" s="201"/>
      <c r="C17" s="216"/>
      <c r="D17" s="201"/>
      <c r="F17" s="216"/>
      <c r="G17" s="216"/>
      <c r="H17" s="216"/>
      <c r="I17" s="216"/>
      <c r="J17" s="228"/>
      <c r="K17" s="228"/>
      <c r="L17" s="228"/>
      <c r="M17" s="228"/>
      <c r="N17" s="216"/>
      <c r="O17" s="216"/>
      <c r="P17" s="216"/>
      <c r="Q17" s="216"/>
      <c r="R17" s="201"/>
      <c r="S17" s="201"/>
      <c r="T17" s="201"/>
      <c r="U17" s="201"/>
      <c r="V17" s="201"/>
      <c r="W17" s="201"/>
      <c r="X17" s="201"/>
      <c r="Y17" s="201"/>
      <c r="Z17" s="201"/>
      <c r="AA17" s="201"/>
      <c r="AB17" s="216"/>
      <c r="AC17" s="216"/>
      <c r="AD17" s="216"/>
      <c r="AE17" s="228"/>
      <c r="AF17" s="228"/>
      <c r="AG17" s="216"/>
      <c r="AH17" s="216"/>
      <c r="AI17" s="216"/>
      <c r="AJ17" s="216"/>
      <c r="AK17" s="216"/>
      <c r="AL17" s="216"/>
      <c r="AM17" s="216"/>
      <c r="AN17" s="208"/>
      <c r="AO17" s="208"/>
      <c r="AP17" s="208"/>
      <c r="AQ17" s="216"/>
      <c r="AR17" s="216"/>
      <c r="AS17" s="216"/>
      <c r="AT17" s="216"/>
      <c r="AU17" s="216"/>
      <c r="AV17" s="216"/>
      <c r="AW17" s="216"/>
      <c r="AX17" s="216"/>
      <c r="AY17" s="216"/>
      <c r="AZ17" s="216"/>
      <c r="BA17" s="216"/>
      <c r="BB17" s="201"/>
    </row>
    <row r="18" spans="1:54" x14ac:dyDescent="0.25">
      <c r="A18" s="215"/>
      <c r="B18" s="201"/>
      <c r="C18" s="216"/>
      <c r="D18" s="201"/>
      <c r="F18" s="216"/>
      <c r="G18" s="216"/>
      <c r="H18" s="216"/>
      <c r="I18" s="216"/>
      <c r="J18" s="228"/>
      <c r="K18" s="228"/>
      <c r="L18" s="228"/>
      <c r="M18" s="228"/>
      <c r="N18" s="216"/>
      <c r="O18" s="216"/>
      <c r="P18" s="216"/>
      <c r="Q18" s="216"/>
      <c r="R18" s="201"/>
      <c r="S18" s="201"/>
      <c r="T18" s="201"/>
      <c r="U18" s="201"/>
      <c r="V18" s="201"/>
      <c r="W18" s="201"/>
      <c r="X18" s="201"/>
      <c r="Y18" s="201"/>
      <c r="Z18" s="201"/>
      <c r="AA18" s="201"/>
      <c r="AB18" s="216"/>
      <c r="AC18" s="216"/>
      <c r="AD18" s="216"/>
      <c r="AE18" s="228"/>
      <c r="AF18" s="228"/>
      <c r="AG18" s="216"/>
      <c r="AH18" s="216"/>
      <c r="AI18" s="216"/>
      <c r="AJ18" s="216"/>
      <c r="AK18" s="216"/>
      <c r="AL18" s="216"/>
      <c r="AM18" s="216"/>
      <c r="AN18" s="208"/>
      <c r="AO18" s="208"/>
      <c r="AP18" s="208"/>
      <c r="AQ18" s="216"/>
      <c r="AR18" s="216"/>
      <c r="AS18" s="216"/>
      <c r="AT18" s="216"/>
      <c r="AU18" s="216"/>
      <c r="AV18" s="216"/>
      <c r="AW18" s="216"/>
      <c r="AX18" s="216"/>
      <c r="AY18" s="216"/>
      <c r="AZ18" s="216"/>
      <c r="BA18" s="216"/>
      <c r="BB18" s="201"/>
    </row>
    <row r="19" spans="1:54" x14ac:dyDescent="0.25">
      <c r="A19" s="215"/>
      <c r="B19" s="201"/>
      <c r="C19" s="216"/>
      <c r="D19" s="201"/>
      <c r="F19" s="216"/>
      <c r="G19" s="216"/>
      <c r="H19" s="216"/>
      <c r="I19" s="216"/>
      <c r="J19" s="228"/>
      <c r="K19" s="228"/>
      <c r="L19" s="228"/>
      <c r="M19" s="228"/>
      <c r="N19" s="216"/>
      <c r="O19" s="216"/>
      <c r="P19" s="216"/>
      <c r="Q19" s="216"/>
      <c r="R19" s="201"/>
      <c r="S19" s="201"/>
      <c r="T19" s="201"/>
      <c r="U19" s="201"/>
      <c r="V19" s="201"/>
      <c r="W19" s="201"/>
      <c r="X19" s="201"/>
      <c r="Y19" s="201"/>
      <c r="Z19" s="201"/>
      <c r="AA19" s="201"/>
      <c r="AB19" s="216"/>
      <c r="AC19" s="216"/>
      <c r="AD19" s="216"/>
      <c r="AE19" s="228"/>
      <c r="AF19" s="228"/>
      <c r="AG19" s="216"/>
      <c r="AH19" s="216"/>
      <c r="AI19" s="216"/>
      <c r="AJ19" s="216"/>
      <c r="AK19" s="216"/>
      <c r="AL19" s="216"/>
      <c r="AM19" s="216"/>
      <c r="AN19" s="208"/>
      <c r="AO19" s="208"/>
      <c r="AP19" s="208"/>
      <c r="AQ19" s="216"/>
      <c r="AR19" s="216"/>
      <c r="AS19" s="216"/>
      <c r="AT19" s="216"/>
      <c r="AU19" s="216"/>
      <c r="AV19" s="216"/>
      <c r="AW19" s="216"/>
      <c r="AX19" s="216"/>
      <c r="AY19" s="216"/>
      <c r="AZ19" s="216"/>
      <c r="BA19" s="216"/>
      <c r="BB19" s="201"/>
    </row>
    <row r="20" spans="1:54" x14ac:dyDescent="0.25">
      <c r="A20" s="215"/>
      <c r="B20" s="201"/>
      <c r="C20" s="216"/>
      <c r="D20" s="201"/>
      <c r="F20" s="216"/>
      <c r="G20" s="216"/>
      <c r="H20" s="216"/>
      <c r="I20" s="216"/>
      <c r="J20" s="228"/>
      <c r="K20" s="228"/>
      <c r="L20" s="228"/>
      <c r="M20" s="228"/>
      <c r="N20" s="216"/>
      <c r="O20" s="216"/>
      <c r="P20" s="216"/>
      <c r="Q20" s="216"/>
      <c r="R20" s="201"/>
      <c r="S20" s="201"/>
      <c r="T20" s="201"/>
      <c r="U20" s="201"/>
      <c r="V20" s="201"/>
      <c r="W20" s="201"/>
      <c r="X20" s="201"/>
      <c r="Y20" s="201"/>
      <c r="Z20" s="201"/>
      <c r="AA20" s="201"/>
      <c r="AB20" s="216"/>
      <c r="AC20" s="216"/>
      <c r="AD20" s="216"/>
      <c r="AE20" s="228"/>
      <c r="AF20" s="228"/>
      <c r="AG20" s="216"/>
      <c r="AH20" s="216"/>
      <c r="AI20" s="216"/>
      <c r="AJ20" s="216"/>
      <c r="AK20" s="216"/>
      <c r="AL20" s="216"/>
      <c r="AM20" s="216"/>
      <c r="AN20" s="208"/>
      <c r="AO20" s="208"/>
      <c r="AP20" s="208"/>
      <c r="AQ20" s="216"/>
      <c r="AR20" s="216"/>
      <c r="AS20" s="216"/>
      <c r="AT20" s="216"/>
      <c r="AU20" s="216"/>
      <c r="AV20" s="216"/>
      <c r="AW20" s="216"/>
      <c r="AX20" s="216"/>
      <c r="AY20" s="216"/>
      <c r="AZ20" s="216"/>
      <c r="BA20" s="216"/>
      <c r="BB20" s="201"/>
    </row>
    <row r="21" spans="1:54" x14ac:dyDescent="0.25">
      <c r="A21" s="215"/>
      <c r="B21" s="201"/>
      <c r="C21" s="216"/>
      <c r="D21" s="201"/>
      <c r="F21" s="216"/>
      <c r="G21" s="216"/>
      <c r="H21" s="216"/>
      <c r="I21" s="216"/>
      <c r="J21" s="228"/>
      <c r="K21" s="228"/>
      <c r="L21" s="228"/>
      <c r="M21" s="228"/>
      <c r="N21" s="216"/>
      <c r="O21" s="216"/>
      <c r="P21" s="216"/>
      <c r="Q21" s="216"/>
      <c r="R21" s="201"/>
      <c r="S21" s="201"/>
      <c r="T21" s="201"/>
      <c r="U21" s="201"/>
      <c r="V21" s="201"/>
      <c r="W21" s="201"/>
      <c r="X21" s="201"/>
      <c r="Y21" s="201"/>
      <c r="Z21" s="201"/>
      <c r="AA21" s="201"/>
      <c r="AB21" s="216"/>
      <c r="AC21" s="216"/>
      <c r="AD21" s="216"/>
      <c r="AE21" s="228"/>
      <c r="AF21" s="228"/>
      <c r="AG21" s="216"/>
      <c r="AH21" s="216"/>
      <c r="AI21" s="216"/>
      <c r="AJ21" s="216"/>
      <c r="AK21" s="216"/>
      <c r="AL21" s="216"/>
      <c r="AM21" s="216"/>
      <c r="AN21" s="208"/>
      <c r="AO21" s="208"/>
      <c r="AP21" s="208"/>
      <c r="AQ21" s="216"/>
      <c r="AR21" s="216"/>
      <c r="AS21" s="216"/>
      <c r="AT21" s="216"/>
      <c r="AU21" s="216"/>
      <c r="AV21" s="216"/>
      <c r="AW21" s="216"/>
      <c r="AX21" s="216"/>
      <c r="AY21" s="216"/>
      <c r="AZ21" s="216"/>
      <c r="BA21" s="216"/>
      <c r="BB21" s="201"/>
    </row>
    <row r="22" spans="1:54" x14ac:dyDescent="0.25">
      <c r="A22" s="215"/>
      <c r="B22" s="201"/>
      <c r="C22" s="216"/>
      <c r="D22" s="201"/>
      <c r="F22" s="216"/>
      <c r="G22" s="216"/>
      <c r="H22" s="216"/>
      <c r="I22" s="216"/>
      <c r="J22" s="228"/>
      <c r="K22" s="228"/>
      <c r="L22" s="228"/>
      <c r="M22" s="228"/>
      <c r="N22" s="216"/>
      <c r="O22" s="216"/>
      <c r="P22" s="216"/>
      <c r="Q22" s="216"/>
      <c r="R22" s="201"/>
      <c r="S22" s="201"/>
      <c r="T22" s="201"/>
      <c r="U22" s="201"/>
      <c r="V22" s="201"/>
      <c r="W22" s="201"/>
      <c r="X22" s="201"/>
      <c r="Y22" s="201"/>
      <c r="Z22" s="201"/>
      <c r="AA22" s="201"/>
      <c r="AB22" s="216"/>
      <c r="AC22" s="216"/>
      <c r="AD22" s="216"/>
      <c r="AE22" s="228"/>
      <c r="AF22" s="228"/>
      <c r="AG22" s="216"/>
      <c r="AH22" s="216"/>
      <c r="AI22" s="216"/>
      <c r="AJ22" s="216"/>
      <c r="AK22" s="216"/>
      <c r="AL22" s="216"/>
      <c r="AM22" s="216"/>
      <c r="AN22" s="208"/>
      <c r="AO22" s="208"/>
      <c r="AP22" s="208"/>
      <c r="AQ22" s="216"/>
      <c r="AR22" s="216"/>
      <c r="AS22" s="216"/>
      <c r="AT22" s="216"/>
      <c r="AU22" s="216"/>
      <c r="AV22" s="216"/>
      <c r="AW22" s="216"/>
      <c r="AX22" s="216"/>
      <c r="AY22" s="216"/>
      <c r="AZ22" s="216"/>
      <c r="BA22" s="216"/>
      <c r="BB22" s="201"/>
    </row>
    <row r="23" spans="1:54" x14ac:dyDescent="0.25">
      <c r="A23" s="215"/>
      <c r="B23" s="201"/>
      <c r="C23" s="216"/>
      <c r="D23" s="201"/>
      <c r="F23" s="216"/>
      <c r="G23" s="216"/>
      <c r="H23" s="216"/>
      <c r="I23" s="216"/>
      <c r="J23" s="228"/>
      <c r="K23" s="228"/>
      <c r="L23" s="228"/>
      <c r="M23" s="228"/>
      <c r="N23" s="216"/>
      <c r="O23" s="216"/>
      <c r="P23" s="216"/>
      <c r="Q23" s="216"/>
      <c r="R23" s="201"/>
      <c r="S23" s="201"/>
      <c r="T23" s="201"/>
      <c r="U23" s="201"/>
      <c r="V23" s="201"/>
      <c r="W23" s="201"/>
      <c r="X23" s="201"/>
      <c r="Y23" s="201"/>
      <c r="Z23" s="201"/>
      <c r="AA23" s="201"/>
      <c r="AB23" s="216"/>
      <c r="AC23" s="216"/>
      <c r="AD23" s="216"/>
      <c r="AE23" s="228"/>
      <c r="AF23" s="228"/>
      <c r="AG23" s="216"/>
      <c r="AH23" s="216"/>
      <c r="AI23" s="216"/>
      <c r="AJ23" s="216"/>
      <c r="AK23" s="216"/>
      <c r="AL23" s="216"/>
      <c r="AM23" s="216"/>
      <c r="AN23" s="208"/>
      <c r="AO23" s="208"/>
      <c r="AP23" s="208"/>
      <c r="AQ23" s="216"/>
      <c r="AR23" s="216"/>
      <c r="AS23" s="216"/>
      <c r="AT23" s="216"/>
      <c r="AU23" s="216"/>
      <c r="AV23" s="216"/>
      <c r="AW23" s="216"/>
      <c r="AX23" s="216"/>
      <c r="AY23" s="216"/>
      <c r="AZ23" s="216"/>
      <c r="BA23" s="216"/>
      <c r="BB23" s="201"/>
    </row>
    <row r="24" spans="1:54" x14ac:dyDescent="0.25">
      <c r="A24" s="215"/>
      <c r="B24" s="201"/>
      <c r="C24" s="216"/>
      <c r="D24" s="201"/>
      <c r="F24" s="216"/>
      <c r="G24" s="216"/>
      <c r="H24" s="216"/>
      <c r="I24" s="216"/>
      <c r="J24" s="228"/>
      <c r="K24" s="228"/>
      <c r="L24" s="228"/>
      <c r="M24" s="228"/>
      <c r="N24" s="216"/>
      <c r="O24" s="216"/>
      <c r="P24" s="216"/>
      <c r="Q24" s="216"/>
      <c r="R24" s="201"/>
      <c r="S24" s="201"/>
      <c r="T24" s="201"/>
      <c r="U24" s="201"/>
      <c r="V24" s="201"/>
      <c r="W24" s="201"/>
      <c r="X24" s="201"/>
      <c r="Y24" s="201"/>
      <c r="Z24" s="201"/>
      <c r="AA24" s="201"/>
      <c r="AB24" s="216"/>
      <c r="AC24" s="216"/>
      <c r="AD24" s="216"/>
      <c r="AE24" s="228"/>
      <c r="AF24" s="228"/>
      <c r="AG24" s="216"/>
      <c r="AH24" s="216"/>
      <c r="AI24" s="216"/>
      <c r="AJ24" s="216"/>
      <c r="AK24" s="216"/>
      <c r="AL24" s="216"/>
      <c r="AM24" s="216"/>
      <c r="AN24" s="208"/>
      <c r="AO24" s="208"/>
      <c r="AP24" s="208"/>
      <c r="AQ24" s="216"/>
      <c r="AR24" s="216"/>
      <c r="AS24" s="216"/>
      <c r="AT24" s="216"/>
      <c r="AU24" s="216"/>
      <c r="AV24" s="216"/>
      <c r="AW24" s="216"/>
      <c r="AX24" s="216"/>
      <c r="AY24" s="216"/>
      <c r="AZ24" s="216"/>
      <c r="BA24" s="216"/>
      <c r="BB24" s="201"/>
    </row>
    <row r="25" spans="1:54" x14ac:dyDescent="0.25">
      <c r="A25" s="215"/>
      <c r="B25" s="201"/>
      <c r="C25" s="216"/>
      <c r="D25" s="201"/>
      <c r="F25" s="216"/>
      <c r="G25" s="216"/>
      <c r="H25" s="216"/>
      <c r="I25" s="216"/>
      <c r="J25" s="228"/>
      <c r="K25" s="228"/>
      <c r="L25" s="228"/>
      <c r="M25" s="228"/>
      <c r="N25" s="216"/>
      <c r="O25" s="216"/>
      <c r="P25" s="216"/>
      <c r="Q25" s="216"/>
      <c r="R25" s="201"/>
      <c r="S25" s="201"/>
      <c r="T25" s="201"/>
      <c r="U25" s="201"/>
      <c r="V25" s="201"/>
      <c r="W25" s="201"/>
      <c r="X25" s="201"/>
      <c r="Y25" s="201"/>
      <c r="Z25" s="201"/>
      <c r="AA25" s="201"/>
      <c r="AB25" s="216"/>
      <c r="AC25" s="216"/>
      <c r="AD25" s="216"/>
      <c r="AE25" s="228"/>
      <c r="AF25" s="228"/>
      <c r="AG25" s="216"/>
      <c r="AH25" s="216"/>
      <c r="AI25" s="216"/>
      <c r="AJ25" s="216"/>
      <c r="AK25" s="216"/>
      <c r="AL25" s="216"/>
      <c r="AM25" s="216"/>
      <c r="AN25" s="208"/>
      <c r="AO25" s="208"/>
      <c r="AP25" s="208"/>
      <c r="AQ25" s="216"/>
      <c r="AR25" s="216"/>
      <c r="AS25" s="216"/>
      <c r="AT25" s="216"/>
      <c r="AU25" s="216"/>
      <c r="AV25" s="216"/>
      <c r="AW25" s="216"/>
      <c r="AX25" s="216"/>
      <c r="AY25" s="216"/>
      <c r="AZ25" s="216"/>
      <c r="BA25" s="216"/>
      <c r="BB25" s="201"/>
    </row>
    <row r="26" spans="1:54" x14ac:dyDescent="0.25">
      <c r="A26" s="215"/>
      <c r="B26" s="201"/>
      <c r="C26" s="216"/>
      <c r="D26" s="201"/>
      <c r="F26" s="216"/>
      <c r="G26" s="216"/>
      <c r="H26" s="216"/>
      <c r="I26" s="216"/>
      <c r="J26" s="228"/>
      <c r="K26" s="228"/>
      <c r="L26" s="228"/>
      <c r="M26" s="228"/>
      <c r="N26" s="216"/>
      <c r="O26" s="216"/>
      <c r="P26" s="216"/>
      <c r="Q26" s="216"/>
      <c r="R26" s="201"/>
      <c r="S26" s="201"/>
      <c r="T26" s="201"/>
      <c r="U26" s="201"/>
      <c r="V26" s="201"/>
      <c r="W26" s="201"/>
      <c r="X26" s="201"/>
      <c r="Y26" s="201"/>
      <c r="Z26" s="201"/>
      <c r="AA26" s="201"/>
      <c r="AB26" s="216"/>
      <c r="AC26" s="216"/>
      <c r="AD26" s="216"/>
      <c r="AE26" s="228"/>
      <c r="AF26" s="228"/>
      <c r="AG26" s="216"/>
      <c r="AH26" s="216"/>
      <c r="AI26" s="216"/>
      <c r="AJ26" s="216"/>
      <c r="AK26" s="216"/>
      <c r="AL26" s="216"/>
      <c r="AM26" s="216"/>
      <c r="AN26" s="208"/>
      <c r="AO26" s="208"/>
      <c r="AP26" s="208"/>
      <c r="AQ26" s="216"/>
      <c r="AR26" s="216"/>
      <c r="AS26" s="216"/>
      <c r="AT26" s="216"/>
      <c r="AU26" s="216"/>
      <c r="AV26" s="216"/>
      <c r="AW26" s="216"/>
      <c r="AX26" s="216"/>
      <c r="AY26" s="216"/>
      <c r="AZ26" s="216"/>
      <c r="BA26" s="216"/>
      <c r="BB26" s="201"/>
    </row>
    <row r="27" spans="1:54" x14ac:dyDescent="0.25">
      <c r="A27" s="215"/>
      <c r="B27" s="201"/>
      <c r="C27" s="216"/>
      <c r="D27" s="201"/>
      <c r="F27" s="216"/>
      <c r="G27" s="216"/>
      <c r="H27" s="216"/>
      <c r="I27" s="216"/>
      <c r="J27" s="228"/>
      <c r="K27" s="228"/>
      <c r="L27" s="228"/>
      <c r="M27" s="228"/>
      <c r="N27" s="216"/>
      <c r="O27" s="216"/>
      <c r="P27" s="216"/>
      <c r="Q27" s="216"/>
      <c r="R27" s="201"/>
      <c r="S27" s="201"/>
      <c r="T27" s="201"/>
      <c r="U27" s="201"/>
      <c r="V27" s="201"/>
      <c r="W27" s="201"/>
      <c r="X27" s="201"/>
      <c r="Y27" s="201"/>
      <c r="Z27" s="201"/>
      <c r="AA27" s="201"/>
      <c r="AB27" s="216"/>
      <c r="AC27" s="216"/>
      <c r="AD27" s="216"/>
      <c r="AE27" s="228"/>
      <c r="AF27" s="228"/>
      <c r="AG27" s="216"/>
      <c r="AH27" s="216"/>
      <c r="AI27" s="216"/>
      <c r="AJ27" s="216"/>
      <c r="AK27" s="216"/>
      <c r="AL27" s="216"/>
      <c r="AM27" s="216"/>
      <c r="AN27" s="208"/>
      <c r="AO27" s="208"/>
      <c r="AP27" s="208"/>
      <c r="AQ27" s="216"/>
      <c r="AR27" s="216"/>
      <c r="AS27" s="216"/>
      <c r="AT27" s="216"/>
      <c r="AU27" s="216"/>
      <c r="AV27" s="216"/>
      <c r="AW27" s="216"/>
      <c r="AX27" s="216"/>
      <c r="AY27" s="216"/>
      <c r="AZ27" s="216"/>
      <c r="BA27" s="216"/>
      <c r="BB27" s="201"/>
    </row>
    <row r="28" spans="1:54" x14ac:dyDescent="0.25">
      <c r="A28" s="215"/>
      <c r="B28" s="201"/>
      <c r="C28" s="216"/>
      <c r="D28" s="201"/>
      <c r="F28" s="216"/>
      <c r="G28" s="216"/>
      <c r="H28" s="216"/>
      <c r="I28" s="216"/>
      <c r="J28" s="228"/>
      <c r="K28" s="228"/>
      <c r="L28" s="228"/>
      <c r="M28" s="228"/>
      <c r="N28" s="216"/>
      <c r="O28" s="216"/>
      <c r="P28" s="216"/>
      <c r="Q28" s="216"/>
      <c r="R28" s="201"/>
      <c r="S28" s="201"/>
      <c r="T28" s="201"/>
      <c r="U28" s="201"/>
      <c r="V28" s="201"/>
      <c r="W28" s="201"/>
      <c r="X28" s="201"/>
      <c r="Y28" s="201"/>
      <c r="Z28" s="201"/>
      <c r="AA28" s="201"/>
      <c r="AB28" s="216"/>
      <c r="AC28" s="216"/>
      <c r="AD28" s="216"/>
      <c r="AE28" s="228"/>
      <c r="AF28" s="228"/>
      <c r="AG28" s="216"/>
      <c r="AH28" s="216"/>
      <c r="AI28" s="216"/>
      <c r="AJ28" s="216"/>
      <c r="AK28" s="216"/>
      <c r="AL28" s="216"/>
      <c r="AM28" s="216"/>
      <c r="AN28" s="208"/>
      <c r="AO28" s="208"/>
      <c r="AP28" s="208"/>
      <c r="AQ28" s="216"/>
      <c r="AR28" s="216"/>
      <c r="AS28" s="216"/>
      <c r="AT28" s="216"/>
      <c r="AU28" s="216"/>
      <c r="AV28" s="216"/>
      <c r="AW28" s="216"/>
      <c r="AX28" s="216"/>
      <c r="AY28" s="216"/>
      <c r="AZ28" s="216"/>
      <c r="BA28" s="216"/>
      <c r="BB28" s="201"/>
    </row>
    <row r="29" spans="1:54" x14ac:dyDescent="0.25">
      <c r="A29" s="215"/>
      <c r="B29" s="201"/>
      <c r="C29" s="216"/>
      <c r="D29" s="201"/>
      <c r="F29" s="216"/>
      <c r="G29" s="216"/>
      <c r="H29" s="216"/>
      <c r="I29" s="216"/>
      <c r="J29" s="228"/>
      <c r="K29" s="228"/>
      <c r="L29" s="228"/>
      <c r="M29" s="228"/>
      <c r="N29" s="216"/>
      <c r="O29" s="216"/>
      <c r="P29" s="216"/>
      <c r="Q29" s="216"/>
      <c r="R29" s="201"/>
      <c r="S29" s="201"/>
      <c r="T29" s="201"/>
      <c r="U29" s="201"/>
      <c r="V29" s="201"/>
      <c r="W29" s="201"/>
      <c r="X29" s="201"/>
      <c r="Y29" s="201"/>
      <c r="Z29" s="201"/>
      <c r="AA29" s="201"/>
      <c r="AB29" s="216"/>
      <c r="AC29" s="216"/>
      <c r="AD29" s="216"/>
      <c r="AE29" s="228"/>
      <c r="AF29" s="228"/>
      <c r="AG29" s="216"/>
      <c r="AH29" s="216"/>
      <c r="AI29" s="216"/>
      <c r="AJ29" s="216"/>
      <c r="AK29" s="216"/>
      <c r="AL29" s="216"/>
      <c r="AM29" s="216"/>
      <c r="AN29" s="208"/>
      <c r="AO29" s="208"/>
      <c r="AP29" s="208"/>
      <c r="AQ29" s="216"/>
      <c r="AR29" s="216"/>
      <c r="AS29" s="216"/>
      <c r="AT29" s="216"/>
      <c r="AU29" s="216"/>
      <c r="AV29" s="216"/>
      <c r="AW29" s="216"/>
      <c r="AX29" s="216"/>
      <c r="AY29" s="216"/>
      <c r="AZ29" s="216"/>
      <c r="BA29" s="216"/>
      <c r="BB29" s="201"/>
    </row>
    <row r="30" spans="1:54" x14ac:dyDescent="0.25">
      <c r="A30" s="215"/>
      <c r="B30" s="201"/>
      <c r="C30" s="216"/>
      <c r="D30" s="201"/>
      <c r="F30" s="216"/>
      <c r="G30" s="216"/>
      <c r="H30" s="216"/>
      <c r="I30" s="216"/>
      <c r="J30" s="228"/>
      <c r="K30" s="228"/>
      <c r="L30" s="228"/>
      <c r="M30" s="228"/>
      <c r="N30" s="216"/>
      <c r="O30" s="216"/>
      <c r="P30" s="216"/>
      <c r="Q30" s="216"/>
      <c r="R30" s="201"/>
      <c r="S30" s="201"/>
      <c r="T30" s="201"/>
      <c r="U30" s="201"/>
      <c r="V30" s="201"/>
      <c r="W30" s="201"/>
      <c r="X30" s="201"/>
      <c r="Y30" s="201"/>
      <c r="Z30" s="201"/>
      <c r="AA30" s="201"/>
      <c r="AB30" s="216"/>
      <c r="AC30" s="216"/>
      <c r="AD30" s="216"/>
      <c r="AE30" s="228"/>
      <c r="AF30" s="228"/>
      <c r="AG30" s="216"/>
      <c r="AH30" s="216"/>
      <c r="AI30" s="216"/>
      <c r="AJ30" s="216"/>
      <c r="AK30" s="216"/>
      <c r="AL30" s="216"/>
      <c r="AM30" s="216"/>
      <c r="AN30" s="208"/>
      <c r="AO30" s="208"/>
      <c r="AP30" s="208"/>
      <c r="AQ30" s="216"/>
      <c r="AR30" s="216"/>
      <c r="AS30" s="216"/>
      <c r="AT30" s="216"/>
      <c r="AU30" s="216"/>
      <c r="AV30" s="216"/>
      <c r="AW30" s="216"/>
      <c r="AX30" s="216"/>
      <c r="AY30" s="216"/>
      <c r="AZ30" s="216"/>
      <c r="BA30" s="216"/>
      <c r="BB30" s="201"/>
    </row>
    <row r="31" spans="1:54" x14ac:dyDescent="0.25">
      <c r="A31" s="215"/>
      <c r="B31" s="201"/>
      <c r="C31" s="216"/>
      <c r="D31" s="201"/>
      <c r="F31" s="216"/>
      <c r="G31" s="216"/>
      <c r="H31" s="216"/>
      <c r="I31" s="216"/>
      <c r="J31" s="228"/>
      <c r="K31" s="228"/>
      <c r="L31" s="228"/>
      <c r="M31" s="228"/>
      <c r="N31" s="216"/>
      <c r="O31" s="216"/>
      <c r="P31" s="216"/>
      <c r="Q31" s="216"/>
      <c r="R31" s="201"/>
      <c r="S31" s="201"/>
      <c r="T31" s="201"/>
      <c r="U31" s="201"/>
      <c r="V31" s="201"/>
      <c r="W31" s="201"/>
      <c r="X31" s="201"/>
      <c r="Y31" s="201"/>
      <c r="Z31" s="201"/>
      <c r="AA31" s="201"/>
      <c r="AB31" s="216"/>
      <c r="AC31" s="216"/>
      <c r="AD31" s="216"/>
      <c r="AE31" s="228"/>
      <c r="AF31" s="228"/>
      <c r="AG31" s="216"/>
      <c r="AH31" s="216"/>
      <c r="AI31" s="216"/>
      <c r="AJ31" s="216"/>
      <c r="AK31" s="216"/>
      <c r="AL31" s="216"/>
      <c r="AM31" s="216"/>
      <c r="AN31" s="208"/>
      <c r="AO31" s="208"/>
      <c r="AP31" s="208"/>
      <c r="AQ31" s="216"/>
      <c r="AR31" s="216"/>
      <c r="AS31" s="216"/>
      <c r="AT31" s="216"/>
      <c r="AU31" s="216"/>
      <c r="AV31" s="216"/>
      <c r="AW31" s="216"/>
      <c r="AX31" s="216"/>
      <c r="AY31" s="216"/>
      <c r="AZ31" s="216"/>
      <c r="BA31" s="216"/>
      <c r="BB31" s="201"/>
    </row>
    <row r="32" spans="1:54" x14ac:dyDescent="0.25">
      <c r="A32" s="215"/>
      <c r="B32" s="201"/>
      <c r="C32" s="216"/>
      <c r="D32" s="201"/>
      <c r="F32" s="216"/>
      <c r="G32" s="216"/>
      <c r="H32" s="216"/>
      <c r="I32" s="216"/>
      <c r="J32" s="228"/>
      <c r="K32" s="228"/>
      <c r="L32" s="228"/>
      <c r="M32" s="228"/>
      <c r="N32" s="216"/>
      <c r="O32" s="216"/>
      <c r="P32" s="216"/>
      <c r="Q32" s="216"/>
      <c r="R32" s="201"/>
      <c r="S32" s="201"/>
      <c r="T32" s="201"/>
      <c r="U32" s="201"/>
      <c r="V32" s="201"/>
      <c r="W32" s="201"/>
      <c r="X32" s="201"/>
      <c r="Y32" s="201"/>
      <c r="Z32" s="201"/>
      <c r="AA32" s="201"/>
      <c r="AB32" s="216"/>
      <c r="AC32" s="216"/>
      <c r="AD32" s="216"/>
      <c r="AE32" s="228"/>
      <c r="AF32" s="228"/>
      <c r="AG32" s="216"/>
      <c r="AH32" s="216"/>
      <c r="AI32" s="216"/>
      <c r="AJ32" s="216"/>
      <c r="AK32" s="216"/>
      <c r="AL32" s="216"/>
      <c r="AM32" s="216"/>
      <c r="AN32" s="208"/>
      <c r="AO32" s="208"/>
      <c r="AP32" s="208"/>
      <c r="AQ32" s="216"/>
      <c r="AR32" s="216"/>
      <c r="AS32" s="216"/>
      <c r="AT32" s="216"/>
      <c r="AU32" s="216"/>
      <c r="AV32" s="216"/>
      <c r="AW32" s="216"/>
      <c r="AX32" s="216"/>
      <c r="AY32" s="216"/>
      <c r="AZ32" s="216"/>
      <c r="BA32" s="216"/>
      <c r="BB32" s="201"/>
    </row>
    <row r="33" spans="1:54" x14ac:dyDescent="0.25">
      <c r="A33" s="215"/>
      <c r="B33" s="201"/>
      <c r="C33" s="216"/>
      <c r="D33" s="201"/>
      <c r="F33" s="216"/>
      <c r="G33" s="216"/>
      <c r="H33" s="216"/>
      <c r="I33" s="216"/>
      <c r="J33" s="228"/>
      <c r="K33" s="228"/>
      <c r="L33" s="228"/>
      <c r="M33" s="228"/>
      <c r="N33" s="216"/>
      <c r="O33" s="216"/>
      <c r="P33" s="216"/>
      <c r="Q33" s="216"/>
      <c r="R33" s="201"/>
      <c r="S33" s="201"/>
      <c r="T33" s="201"/>
      <c r="U33" s="201"/>
      <c r="V33" s="201"/>
      <c r="W33" s="201"/>
      <c r="X33" s="201"/>
      <c r="Y33" s="201"/>
      <c r="Z33" s="201"/>
      <c r="AA33" s="201"/>
      <c r="AB33" s="216"/>
      <c r="AC33" s="216"/>
      <c r="AD33" s="216"/>
      <c r="AE33" s="228"/>
      <c r="AF33" s="228"/>
      <c r="AG33" s="216"/>
      <c r="AH33" s="216"/>
      <c r="AI33" s="216"/>
      <c r="AJ33" s="216"/>
      <c r="AK33" s="216"/>
      <c r="AL33" s="216"/>
      <c r="AM33" s="216"/>
      <c r="AN33" s="208"/>
      <c r="AO33" s="208"/>
      <c r="AP33" s="208"/>
      <c r="AQ33" s="216"/>
      <c r="AR33" s="216"/>
      <c r="AS33" s="216"/>
      <c r="AT33" s="216"/>
      <c r="AU33" s="216"/>
      <c r="AV33" s="216"/>
      <c r="AW33" s="216"/>
      <c r="AX33" s="216"/>
      <c r="AY33" s="216"/>
      <c r="AZ33" s="216"/>
      <c r="BA33" s="216"/>
      <c r="BB33" s="201"/>
    </row>
    <row r="34" spans="1:54" x14ac:dyDescent="0.25">
      <c r="A34" s="215"/>
      <c r="B34" s="201"/>
      <c r="C34" s="216"/>
      <c r="D34" s="201"/>
      <c r="F34" s="216"/>
      <c r="G34" s="216"/>
      <c r="H34" s="216"/>
      <c r="I34" s="216"/>
      <c r="J34" s="228"/>
      <c r="K34" s="228"/>
      <c r="L34" s="228"/>
      <c r="M34" s="228"/>
      <c r="N34" s="216"/>
      <c r="O34" s="216"/>
      <c r="P34" s="216"/>
      <c r="Q34" s="216"/>
      <c r="R34" s="201"/>
      <c r="S34" s="201"/>
      <c r="T34" s="201"/>
      <c r="U34" s="201"/>
      <c r="V34" s="201"/>
      <c r="W34" s="201"/>
      <c r="X34" s="201"/>
      <c r="Y34" s="201"/>
      <c r="Z34" s="201"/>
      <c r="AA34" s="201"/>
      <c r="AB34" s="216"/>
      <c r="AC34" s="216"/>
      <c r="AD34" s="216"/>
      <c r="AE34" s="228"/>
      <c r="AF34" s="228"/>
      <c r="AG34" s="216"/>
      <c r="AH34" s="216"/>
      <c r="AI34" s="216"/>
      <c r="AJ34" s="216"/>
      <c r="AK34" s="216"/>
      <c r="AL34" s="216"/>
      <c r="AM34" s="216"/>
      <c r="AN34" s="208"/>
      <c r="AO34" s="208"/>
      <c r="AP34" s="208"/>
      <c r="AQ34" s="216"/>
      <c r="AR34" s="216"/>
      <c r="AS34" s="216"/>
      <c r="AT34" s="216"/>
      <c r="AU34" s="216"/>
      <c r="AV34" s="216"/>
      <c r="AW34" s="216"/>
      <c r="AX34" s="216"/>
      <c r="AY34" s="216"/>
      <c r="AZ34" s="216"/>
      <c r="BA34" s="216"/>
      <c r="BB34" s="201"/>
    </row>
    <row r="35" spans="1:54" x14ac:dyDescent="0.25">
      <c r="A35" s="215"/>
      <c r="B35" s="201"/>
      <c r="C35" s="216"/>
      <c r="D35" s="201"/>
      <c r="F35" s="216"/>
      <c r="G35" s="216"/>
      <c r="H35" s="216"/>
      <c r="I35" s="216"/>
      <c r="J35" s="228"/>
      <c r="K35" s="228"/>
      <c r="L35" s="228"/>
      <c r="M35" s="228"/>
      <c r="N35" s="216"/>
      <c r="O35" s="216"/>
      <c r="P35" s="216"/>
      <c r="Q35" s="216"/>
      <c r="R35" s="201"/>
      <c r="S35" s="201"/>
      <c r="T35" s="201"/>
      <c r="U35" s="201"/>
      <c r="V35" s="201"/>
      <c r="W35" s="201"/>
      <c r="X35" s="201"/>
      <c r="Y35" s="201"/>
      <c r="Z35" s="201"/>
      <c r="AA35" s="201"/>
      <c r="AB35" s="216"/>
      <c r="AC35" s="216"/>
      <c r="AD35" s="216"/>
      <c r="AE35" s="228"/>
      <c r="AF35" s="228"/>
      <c r="AG35" s="216"/>
      <c r="AH35" s="216"/>
      <c r="AI35" s="216"/>
      <c r="AJ35" s="216"/>
      <c r="AK35" s="216"/>
      <c r="AL35" s="216"/>
      <c r="AM35" s="216"/>
      <c r="AN35" s="208"/>
      <c r="AO35" s="208"/>
      <c r="AP35" s="208"/>
      <c r="AQ35" s="216"/>
      <c r="AR35" s="216"/>
      <c r="AS35" s="216"/>
      <c r="AT35" s="216"/>
      <c r="AU35" s="216"/>
      <c r="AV35" s="216"/>
      <c r="AW35" s="216"/>
      <c r="AX35" s="216"/>
      <c r="AY35" s="216"/>
      <c r="AZ35" s="216"/>
      <c r="BA35" s="216"/>
      <c r="BB35" s="201"/>
    </row>
    <row r="36" spans="1:54" x14ac:dyDescent="0.25">
      <c r="A36" s="215"/>
      <c r="B36" s="201"/>
      <c r="C36" s="216"/>
      <c r="D36" s="201"/>
      <c r="F36" s="216"/>
      <c r="G36" s="216"/>
      <c r="H36" s="216"/>
      <c r="I36" s="216"/>
      <c r="J36" s="228"/>
      <c r="K36" s="228"/>
      <c r="L36" s="228"/>
      <c r="M36" s="228"/>
      <c r="N36" s="216"/>
      <c r="O36" s="216"/>
      <c r="P36" s="216"/>
      <c r="Q36" s="216"/>
      <c r="R36" s="201"/>
      <c r="S36" s="201"/>
      <c r="T36" s="201"/>
      <c r="U36" s="201"/>
      <c r="V36" s="201"/>
      <c r="W36" s="201"/>
      <c r="X36" s="201"/>
      <c r="Y36" s="201"/>
      <c r="Z36" s="201"/>
      <c r="AA36" s="201"/>
      <c r="AB36" s="216"/>
      <c r="AC36" s="216"/>
      <c r="AD36" s="216"/>
      <c r="AE36" s="228"/>
      <c r="AF36" s="228"/>
      <c r="AG36" s="216"/>
      <c r="AH36" s="216"/>
      <c r="AI36" s="216"/>
      <c r="AJ36" s="216"/>
      <c r="AK36" s="216"/>
      <c r="AL36" s="216"/>
      <c r="AM36" s="216"/>
      <c r="AN36" s="208"/>
      <c r="AO36" s="208"/>
      <c r="AP36" s="208"/>
      <c r="AQ36" s="216"/>
      <c r="AR36" s="216"/>
      <c r="AS36" s="216"/>
      <c r="AT36" s="216"/>
      <c r="AU36" s="216"/>
      <c r="AV36" s="216"/>
      <c r="AW36" s="216"/>
      <c r="AX36" s="216"/>
      <c r="AY36" s="216"/>
      <c r="AZ36" s="216"/>
      <c r="BA36" s="216"/>
      <c r="BB36" s="201"/>
    </row>
    <row r="37" spans="1:54" x14ac:dyDescent="0.25">
      <c r="A37" s="215"/>
      <c r="B37" s="201"/>
      <c r="C37" s="216"/>
      <c r="D37" s="201"/>
      <c r="F37" s="216"/>
      <c r="G37" s="216"/>
      <c r="H37" s="216"/>
      <c r="I37" s="216"/>
      <c r="J37" s="228"/>
      <c r="K37" s="228"/>
      <c r="L37" s="228"/>
      <c r="M37" s="228"/>
      <c r="N37" s="216"/>
      <c r="O37" s="216"/>
      <c r="P37" s="216"/>
      <c r="Q37" s="216"/>
      <c r="R37" s="201"/>
      <c r="S37" s="201"/>
      <c r="T37" s="201"/>
      <c r="U37" s="201"/>
      <c r="V37" s="201"/>
      <c r="W37" s="201"/>
      <c r="X37" s="201"/>
      <c r="Y37" s="201"/>
      <c r="Z37" s="201"/>
      <c r="AA37" s="201"/>
      <c r="AB37" s="216"/>
      <c r="AC37" s="216"/>
      <c r="AD37" s="216"/>
      <c r="AE37" s="228"/>
      <c r="AF37" s="228"/>
      <c r="AG37" s="216"/>
      <c r="AH37" s="216"/>
      <c r="AI37" s="216"/>
      <c r="AJ37" s="216"/>
      <c r="AK37" s="216"/>
      <c r="AL37" s="216"/>
      <c r="AM37" s="216"/>
      <c r="AN37" s="208"/>
      <c r="AO37" s="208"/>
      <c r="AP37" s="208"/>
      <c r="AQ37" s="216"/>
      <c r="AR37" s="216"/>
      <c r="AS37" s="216"/>
      <c r="AT37" s="216"/>
      <c r="AU37" s="216"/>
      <c r="AV37" s="216"/>
      <c r="AW37" s="216"/>
      <c r="AX37" s="216"/>
      <c r="AY37" s="216"/>
      <c r="AZ37" s="216"/>
      <c r="BA37" s="216"/>
      <c r="BB37" s="201"/>
    </row>
    <row r="38" spans="1:54" x14ac:dyDescent="0.25">
      <c r="A38" s="215"/>
      <c r="B38" s="201"/>
      <c r="C38" s="216"/>
      <c r="D38" s="201"/>
      <c r="F38" s="216"/>
      <c r="G38" s="216"/>
      <c r="H38" s="216"/>
      <c r="I38" s="216"/>
      <c r="J38" s="228"/>
      <c r="K38" s="228"/>
      <c r="L38" s="228"/>
      <c r="M38" s="228"/>
      <c r="N38" s="216"/>
      <c r="O38" s="216"/>
      <c r="P38" s="216"/>
      <c r="Q38" s="216"/>
      <c r="R38" s="201"/>
      <c r="S38" s="201"/>
      <c r="T38" s="201"/>
      <c r="U38" s="201"/>
      <c r="V38" s="201"/>
      <c r="W38" s="201"/>
      <c r="X38" s="201"/>
      <c r="Y38" s="201"/>
      <c r="Z38" s="201"/>
      <c r="AA38" s="201"/>
      <c r="AB38" s="216"/>
      <c r="AC38" s="216"/>
      <c r="AD38" s="216"/>
      <c r="AE38" s="228"/>
      <c r="AF38" s="228"/>
      <c r="AG38" s="216"/>
      <c r="AH38" s="216"/>
      <c r="AI38" s="216"/>
      <c r="AJ38" s="216"/>
      <c r="AK38" s="216"/>
      <c r="AL38" s="216"/>
      <c r="AM38" s="216"/>
      <c r="AN38" s="208"/>
      <c r="AO38" s="208"/>
      <c r="AP38" s="208"/>
      <c r="AQ38" s="216"/>
      <c r="AR38" s="216"/>
      <c r="AS38" s="216"/>
      <c r="AT38" s="216"/>
      <c r="AU38" s="216"/>
      <c r="AV38" s="216"/>
      <c r="AW38" s="216"/>
      <c r="AX38" s="216"/>
      <c r="AY38" s="216"/>
      <c r="AZ38" s="216"/>
      <c r="BA38" s="216"/>
      <c r="BB38" s="201"/>
    </row>
    <row r="39" spans="1:54" x14ac:dyDescent="0.25">
      <c r="A39" s="215"/>
      <c r="B39" s="201"/>
      <c r="C39" s="216"/>
      <c r="D39" s="201"/>
      <c r="F39" s="216"/>
      <c r="G39" s="216"/>
      <c r="H39" s="216"/>
      <c r="I39" s="216"/>
      <c r="J39" s="228"/>
      <c r="K39" s="228"/>
      <c r="L39" s="228"/>
      <c r="M39" s="228"/>
      <c r="N39" s="216"/>
      <c r="O39" s="216"/>
      <c r="P39" s="216"/>
      <c r="Q39" s="216"/>
      <c r="R39" s="201"/>
      <c r="S39" s="201"/>
      <c r="T39" s="201"/>
      <c r="U39" s="201"/>
      <c r="V39" s="201"/>
      <c r="W39" s="201"/>
      <c r="X39" s="201"/>
      <c r="Y39" s="201"/>
      <c r="Z39" s="201"/>
      <c r="AA39" s="201"/>
      <c r="AB39" s="216"/>
      <c r="AC39" s="216"/>
      <c r="AD39" s="216"/>
      <c r="AE39" s="228"/>
      <c r="AF39" s="228"/>
      <c r="AG39" s="216"/>
      <c r="AH39" s="216"/>
      <c r="AI39" s="216"/>
      <c r="AJ39" s="216"/>
      <c r="AK39" s="216"/>
      <c r="AL39" s="216"/>
      <c r="AM39" s="216"/>
      <c r="AN39" s="208"/>
      <c r="AO39" s="208"/>
      <c r="AP39" s="208"/>
      <c r="AQ39" s="216"/>
      <c r="AR39" s="216"/>
      <c r="AS39" s="216"/>
      <c r="AT39" s="216"/>
      <c r="AU39" s="216"/>
      <c r="AV39" s="216"/>
      <c r="AW39" s="216"/>
      <c r="AX39" s="216"/>
      <c r="AY39" s="216"/>
      <c r="AZ39" s="216"/>
      <c r="BA39" s="216"/>
      <c r="BB39" s="201"/>
    </row>
    <row r="40" spans="1:54" x14ac:dyDescent="0.25">
      <c r="A40" s="215"/>
      <c r="B40" s="201"/>
      <c r="C40" s="216"/>
      <c r="D40" s="201"/>
      <c r="F40" s="216"/>
      <c r="G40" s="216"/>
      <c r="H40" s="216"/>
      <c r="I40" s="216"/>
      <c r="J40" s="228"/>
      <c r="K40" s="228"/>
      <c r="L40" s="228"/>
      <c r="M40" s="228"/>
      <c r="N40" s="216"/>
      <c r="O40" s="216"/>
      <c r="P40" s="216"/>
      <c r="Q40" s="216"/>
      <c r="R40" s="201"/>
      <c r="S40" s="201"/>
      <c r="T40" s="201"/>
      <c r="U40" s="201"/>
      <c r="V40" s="201"/>
      <c r="W40" s="201"/>
      <c r="X40" s="201"/>
      <c r="Y40" s="201"/>
      <c r="Z40" s="201"/>
      <c r="AA40" s="201"/>
      <c r="AB40" s="216"/>
      <c r="AC40" s="216"/>
      <c r="AD40" s="216"/>
      <c r="AE40" s="228"/>
      <c r="AF40" s="228"/>
      <c r="AG40" s="216"/>
      <c r="AH40" s="216"/>
      <c r="AI40" s="216"/>
      <c r="AJ40" s="216"/>
      <c r="AK40" s="216"/>
      <c r="AL40" s="216"/>
      <c r="AM40" s="216"/>
      <c r="AN40" s="208"/>
      <c r="AO40" s="208"/>
      <c r="AP40" s="208"/>
      <c r="AQ40" s="216"/>
      <c r="AR40" s="216"/>
      <c r="AS40" s="216"/>
      <c r="AT40" s="216"/>
      <c r="AU40" s="216"/>
      <c r="AV40" s="216"/>
      <c r="AW40" s="216"/>
      <c r="AX40" s="216"/>
      <c r="AY40" s="216"/>
      <c r="AZ40" s="216"/>
      <c r="BA40" s="216"/>
      <c r="BB40" s="201"/>
    </row>
    <row r="41" spans="1:54" x14ac:dyDescent="0.25">
      <c r="A41" s="215"/>
      <c r="B41" s="201"/>
      <c r="C41" s="216"/>
      <c r="D41" s="201"/>
      <c r="F41" s="216"/>
      <c r="G41" s="216"/>
      <c r="H41" s="216"/>
      <c r="I41" s="216"/>
      <c r="J41" s="228"/>
      <c r="K41" s="228"/>
      <c r="L41" s="228"/>
      <c r="M41" s="228"/>
      <c r="N41" s="216"/>
      <c r="O41" s="216"/>
      <c r="P41" s="216"/>
      <c r="Q41" s="216"/>
      <c r="R41" s="201"/>
      <c r="S41" s="201"/>
      <c r="T41" s="201"/>
      <c r="U41" s="201"/>
      <c r="V41" s="201"/>
      <c r="W41" s="201"/>
      <c r="X41" s="201"/>
      <c r="Y41" s="201"/>
      <c r="Z41" s="201"/>
      <c r="AA41" s="201"/>
      <c r="AB41" s="216"/>
      <c r="AC41" s="216"/>
      <c r="AD41" s="216"/>
      <c r="AE41" s="228"/>
      <c r="AF41" s="228"/>
      <c r="AG41" s="216"/>
      <c r="AH41" s="216"/>
      <c r="AI41" s="216"/>
      <c r="AJ41" s="216"/>
      <c r="AK41" s="216"/>
      <c r="AL41" s="216"/>
      <c r="AM41" s="216"/>
      <c r="AN41" s="208"/>
      <c r="AO41" s="208"/>
      <c r="AP41" s="208"/>
      <c r="AQ41" s="216"/>
      <c r="AR41" s="216"/>
      <c r="AS41" s="216"/>
      <c r="AT41" s="216"/>
      <c r="AU41" s="216"/>
      <c r="AV41" s="216"/>
      <c r="AW41" s="216"/>
      <c r="AX41" s="216"/>
      <c r="AY41" s="216"/>
      <c r="AZ41" s="216"/>
      <c r="BA41" s="216"/>
      <c r="BB41" s="201"/>
    </row>
    <row r="42" spans="1:54" x14ac:dyDescent="0.25">
      <c r="A42" s="215"/>
      <c r="B42" s="201"/>
      <c r="C42" s="216"/>
      <c r="D42" s="201"/>
      <c r="F42" s="216"/>
      <c r="G42" s="216"/>
      <c r="H42" s="216"/>
      <c r="I42" s="216"/>
      <c r="J42" s="228"/>
      <c r="K42" s="228"/>
      <c r="L42" s="228"/>
      <c r="M42" s="228"/>
      <c r="N42" s="216"/>
      <c r="O42" s="216"/>
      <c r="P42" s="216"/>
      <c r="Q42" s="216"/>
      <c r="R42" s="201"/>
      <c r="S42" s="201"/>
      <c r="T42" s="201"/>
      <c r="U42" s="201"/>
      <c r="V42" s="201"/>
      <c r="W42" s="201"/>
      <c r="X42" s="201"/>
      <c r="Y42" s="201"/>
      <c r="Z42" s="201"/>
      <c r="AA42" s="201"/>
      <c r="AB42" s="216"/>
      <c r="AC42" s="216"/>
      <c r="AD42" s="216"/>
      <c r="AE42" s="228"/>
      <c r="AF42" s="228"/>
      <c r="AG42" s="216"/>
      <c r="AH42" s="216"/>
      <c r="AI42" s="216"/>
      <c r="AJ42" s="216"/>
      <c r="AK42" s="216"/>
      <c r="AL42" s="216"/>
      <c r="AM42" s="216"/>
      <c r="AN42" s="208"/>
      <c r="AO42" s="208"/>
      <c r="AP42" s="208"/>
      <c r="AQ42" s="216"/>
      <c r="AR42" s="216"/>
      <c r="AS42" s="216"/>
      <c r="AT42" s="216"/>
      <c r="AU42" s="216"/>
      <c r="AV42" s="216"/>
      <c r="AW42" s="216"/>
      <c r="AX42" s="216"/>
      <c r="AY42" s="216"/>
      <c r="AZ42" s="216"/>
      <c r="BA42" s="216"/>
      <c r="BB42" s="201"/>
    </row>
    <row r="43" spans="1:54" x14ac:dyDescent="0.25">
      <c r="A43" s="215"/>
      <c r="B43" s="201"/>
      <c r="C43" s="216"/>
      <c r="D43" s="201"/>
      <c r="F43" s="216"/>
      <c r="G43" s="216"/>
      <c r="H43" s="216"/>
      <c r="I43" s="216"/>
      <c r="J43" s="228"/>
      <c r="K43" s="228"/>
      <c r="L43" s="228"/>
      <c r="M43" s="228"/>
      <c r="N43" s="216"/>
      <c r="O43" s="216"/>
      <c r="P43" s="216"/>
      <c r="Q43" s="216"/>
      <c r="R43" s="201"/>
      <c r="S43" s="201"/>
      <c r="T43" s="201"/>
      <c r="U43" s="201"/>
      <c r="V43" s="201"/>
      <c r="W43" s="201"/>
      <c r="X43" s="201"/>
      <c r="Y43" s="201"/>
      <c r="Z43" s="201"/>
      <c r="AA43" s="201"/>
      <c r="AB43" s="216"/>
      <c r="AC43" s="216"/>
      <c r="AD43" s="216"/>
      <c r="AE43" s="228"/>
      <c r="AF43" s="228"/>
      <c r="AG43" s="216"/>
      <c r="AH43" s="216"/>
      <c r="AI43" s="216"/>
      <c r="AJ43" s="216"/>
      <c r="AK43" s="216"/>
      <c r="AL43" s="216"/>
      <c r="AM43" s="216"/>
      <c r="AN43" s="208"/>
      <c r="AO43" s="208"/>
      <c r="AP43" s="208"/>
      <c r="AQ43" s="216"/>
      <c r="AR43" s="216"/>
      <c r="AS43" s="216"/>
      <c r="AT43" s="216"/>
      <c r="AU43" s="216"/>
      <c r="AV43" s="216"/>
      <c r="AW43" s="216"/>
      <c r="AX43" s="216"/>
      <c r="AY43" s="216"/>
      <c r="AZ43" s="216"/>
      <c r="BA43" s="216"/>
      <c r="BB43" s="201"/>
    </row>
    <row r="44" spans="1:54" x14ac:dyDescent="0.25">
      <c r="A44" s="215"/>
      <c r="B44" s="201"/>
      <c r="C44" s="216"/>
      <c r="D44" s="201"/>
      <c r="F44" s="216"/>
      <c r="G44" s="216"/>
      <c r="H44" s="216"/>
      <c r="I44" s="216"/>
      <c r="J44" s="228"/>
      <c r="K44" s="228"/>
      <c r="L44" s="228"/>
      <c r="M44" s="228"/>
      <c r="N44" s="216"/>
      <c r="O44" s="216"/>
      <c r="P44" s="216"/>
      <c r="Q44" s="216"/>
      <c r="R44" s="201"/>
      <c r="S44" s="201"/>
      <c r="T44" s="201"/>
      <c r="U44" s="201"/>
      <c r="V44" s="201"/>
      <c r="W44" s="201"/>
      <c r="X44" s="201"/>
      <c r="Y44" s="201"/>
      <c r="Z44" s="201"/>
      <c r="AA44" s="201"/>
      <c r="AB44" s="216"/>
      <c r="AC44" s="216"/>
      <c r="AD44" s="216"/>
      <c r="AE44" s="228"/>
      <c r="AF44" s="228"/>
      <c r="AG44" s="216"/>
      <c r="AH44" s="216"/>
      <c r="AI44" s="216"/>
      <c r="AJ44" s="216"/>
      <c r="AK44" s="216"/>
      <c r="AL44" s="216"/>
      <c r="AM44" s="216"/>
      <c r="AN44" s="208"/>
      <c r="AO44" s="208"/>
      <c r="AP44" s="208"/>
      <c r="AQ44" s="216"/>
      <c r="AR44" s="216"/>
      <c r="AS44" s="216"/>
      <c r="AT44" s="216"/>
      <c r="AU44" s="216"/>
      <c r="AV44" s="216"/>
      <c r="AW44" s="216"/>
      <c r="AX44" s="216"/>
      <c r="AY44" s="216"/>
      <c r="AZ44" s="216"/>
      <c r="BA44" s="216"/>
      <c r="BB44" s="201"/>
    </row>
    <row r="45" spans="1:54" x14ac:dyDescent="0.25">
      <c r="A45" s="215"/>
      <c r="B45" s="201"/>
      <c r="C45" s="216"/>
      <c r="D45" s="201"/>
      <c r="F45" s="216"/>
      <c r="G45" s="216"/>
      <c r="H45" s="216"/>
      <c r="I45" s="216"/>
      <c r="J45" s="228"/>
      <c r="K45" s="228"/>
      <c r="L45" s="228"/>
      <c r="M45" s="228"/>
      <c r="N45" s="216"/>
      <c r="O45" s="216"/>
      <c r="P45" s="216"/>
      <c r="Q45" s="216"/>
      <c r="R45" s="201"/>
      <c r="S45" s="201"/>
      <c r="T45" s="201"/>
      <c r="U45" s="201"/>
      <c r="V45" s="201"/>
      <c r="W45" s="201"/>
      <c r="X45" s="201"/>
      <c r="Y45" s="201"/>
      <c r="Z45" s="201"/>
      <c r="AA45" s="201"/>
      <c r="AB45" s="216"/>
      <c r="AC45" s="216"/>
      <c r="AD45" s="216"/>
      <c r="AE45" s="228"/>
      <c r="AF45" s="228"/>
      <c r="AG45" s="216"/>
      <c r="AH45" s="216"/>
      <c r="AI45" s="216"/>
      <c r="AJ45" s="216"/>
      <c r="AK45" s="216"/>
      <c r="AL45" s="216"/>
      <c r="AM45" s="216"/>
      <c r="AN45" s="208"/>
      <c r="AO45" s="208"/>
      <c r="AP45" s="208"/>
      <c r="AQ45" s="216"/>
      <c r="AR45" s="216"/>
      <c r="AS45" s="216"/>
      <c r="AT45" s="216"/>
      <c r="AU45" s="216"/>
      <c r="AV45" s="216"/>
      <c r="AW45" s="216"/>
      <c r="AX45" s="216"/>
      <c r="AY45" s="216"/>
      <c r="AZ45" s="216"/>
      <c r="BA45" s="216"/>
      <c r="BB45" s="201"/>
    </row>
    <row r="46" spans="1:54" x14ac:dyDescent="0.25">
      <c r="A46" s="215"/>
      <c r="B46" s="201"/>
      <c r="C46" s="216"/>
      <c r="D46" s="201"/>
      <c r="F46" s="216"/>
      <c r="G46" s="216"/>
      <c r="H46" s="216"/>
      <c r="I46" s="216"/>
      <c r="J46" s="228"/>
      <c r="K46" s="228"/>
      <c r="L46" s="228"/>
      <c r="M46" s="228"/>
      <c r="N46" s="216"/>
      <c r="O46" s="216"/>
      <c r="P46" s="216"/>
      <c r="Q46" s="216"/>
      <c r="R46" s="201"/>
      <c r="S46" s="201"/>
      <c r="T46" s="201"/>
      <c r="U46" s="201"/>
      <c r="V46" s="201"/>
      <c r="W46" s="201"/>
      <c r="X46" s="201"/>
      <c r="Y46" s="201"/>
      <c r="Z46" s="201"/>
      <c r="AA46" s="201"/>
      <c r="AB46" s="216"/>
      <c r="AC46" s="216"/>
      <c r="AD46" s="216"/>
      <c r="AE46" s="228"/>
      <c r="AF46" s="228"/>
      <c r="AG46" s="216"/>
      <c r="AH46" s="216"/>
      <c r="AI46" s="216"/>
      <c r="AJ46" s="216"/>
      <c r="AK46" s="216"/>
      <c r="AL46" s="216"/>
      <c r="AM46" s="216"/>
      <c r="AN46" s="208"/>
      <c r="AO46" s="208"/>
      <c r="AP46" s="208"/>
      <c r="AQ46" s="216"/>
      <c r="AR46" s="216"/>
      <c r="AS46" s="216"/>
      <c r="AT46" s="216"/>
      <c r="AU46" s="216"/>
      <c r="AV46" s="216"/>
      <c r="AW46" s="216"/>
      <c r="AX46" s="216"/>
      <c r="AY46" s="216"/>
      <c r="AZ46" s="216"/>
      <c r="BA46" s="216"/>
      <c r="BB46" s="201"/>
    </row>
    <row r="47" spans="1:54" x14ac:dyDescent="0.25">
      <c r="A47" s="215"/>
      <c r="B47" s="201"/>
      <c r="C47" s="216"/>
      <c r="D47" s="201"/>
      <c r="F47" s="216"/>
      <c r="G47" s="216"/>
      <c r="H47" s="216"/>
      <c r="I47" s="216"/>
      <c r="J47" s="228"/>
      <c r="K47" s="228"/>
      <c r="L47" s="228"/>
      <c r="M47" s="228"/>
      <c r="N47" s="216"/>
      <c r="O47" s="216"/>
      <c r="P47" s="216"/>
      <c r="Q47" s="216"/>
      <c r="R47" s="201"/>
      <c r="S47" s="201"/>
      <c r="T47" s="201"/>
      <c r="U47" s="201"/>
      <c r="V47" s="201"/>
      <c r="W47" s="201"/>
      <c r="X47" s="201"/>
      <c r="Y47" s="201"/>
      <c r="Z47" s="201"/>
      <c r="AA47" s="201"/>
      <c r="AB47" s="216"/>
      <c r="AC47" s="216"/>
      <c r="AD47" s="216"/>
      <c r="AE47" s="228"/>
      <c r="AF47" s="228"/>
      <c r="AG47" s="216"/>
      <c r="AH47" s="216"/>
      <c r="AI47" s="216"/>
      <c r="AJ47" s="216"/>
      <c r="AK47" s="216"/>
      <c r="AL47" s="216"/>
      <c r="AM47" s="216"/>
      <c r="AN47" s="208"/>
      <c r="AO47" s="208"/>
      <c r="AP47" s="208"/>
      <c r="AQ47" s="216"/>
      <c r="AR47" s="216"/>
      <c r="AS47" s="216"/>
      <c r="AT47" s="216"/>
      <c r="AU47" s="216"/>
      <c r="AV47" s="216"/>
      <c r="AW47" s="216"/>
      <c r="AX47" s="216"/>
      <c r="AY47" s="216"/>
      <c r="AZ47" s="216"/>
      <c r="BA47" s="216"/>
      <c r="BB47" s="201"/>
    </row>
    <row r="48" spans="1:54" x14ac:dyDescent="0.25">
      <c r="A48" s="215"/>
      <c r="B48" s="201"/>
      <c r="C48" s="216"/>
      <c r="D48" s="201"/>
      <c r="F48" s="216"/>
      <c r="G48" s="216"/>
      <c r="H48" s="216"/>
      <c r="I48" s="216"/>
      <c r="J48" s="228"/>
      <c r="K48" s="228"/>
      <c r="L48" s="228"/>
      <c r="M48" s="228"/>
      <c r="N48" s="216"/>
      <c r="O48" s="216"/>
      <c r="P48" s="216"/>
      <c r="Q48" s="216"/>
      <c r="R48" s="201"/>
      <c r="S48" s="201"/>
      <c r="T48" s="201"/>
      <c r="U48" s="201"/>
      <c r="V48" s="201"/>
      <c r="W48" s="201"/>
      <c r="X48" s="201"/>
      <c r="Y48" s="201"/>
      <c r="Z48" s="201"/>
      <c r="AA48" s="201"/>
      <c r="AB48" s="216"/>
      <c r="AC48" s="216"/>
      <c r="AD48" s="216"/>
      <c r="AE48" s="228"/>
      <c r="AF48" s="228"/>
      <c r="AG48" s="216"/>
      <c r="AH48" s="216"/>
      <c r="AI48" s="216"/>
      <c r="AJ48" s="216"/>
      <c r="AK48" s="216"/>
      <c r="AL48" s="216"/>
      <c r="AM48" s="216"/>
      <c r="AN48" s="208"/>
      <c r="AO48" s="208"/>
      <c r="AP48" s="208"/>
      <c r="AQ48" s="216"/>
      <c r="AR48" s="216"/>
      <c r="AS48" s="216"/>
      <c r="AT48" s="216"/>
      <c r="AU48" s="216"/>
      <c r="AV48" s="216"/>
      <c r="AW48" s="216"/>
      <c r="AX48" s="216"/>
      <c r="AY48" s="216"/>
      <c r="AZ48" s="216"/>
      <c r="BA48" s="216"/>
      <c r="BB48" s="201"/>
    </row>
    <row r="49" spans="1:54" x14ac:dyDescent="0.25">
      <c r="A49" s="215"/>
      <c r="B49" s="201"/>
      <c r="C49" s="216"/>
      <c r="D49" s="201"/>
      <c r="F49" s="216"/>
      <c r="G49" s="216"/>
      <c r="H49" s="216"/>
      <c r="I49" s="216"/>
      <c r="J49" s="228"/>
      <c r="K49" s="228"/>
      <c r="L49" s="228"/>
      <c r="M49" s="228"/>
      <c r="N49" s="216"/>
      <c r="O49" s="216"/>
      <c r="P49" s="216"/>
      <c r="Q49" s="216"/>
      <c r="R49" s="201"/>
      <c r="S49" s="201"/>
      <c r="T49" s="201"/>
      <c r="U49" s="201"/>
      <c r="V49" s="201"/>
      <c r="W49" s="201"/>
      <c r="X49" s="201"/>
      <c r="Y49" s="201"/>
      <c r="Z49" s="201"/>
      <c r="AA49" s="201"/>
      <c r="AB49" s="216"/>
      <c r="AC49" s="216"/>
      <c r="AD49" s="216"/>
      <c r="AE49" s="228"/>
      <c r="AF49" s="228"/>
      <c r="AG49" s="216"/>
      <c r="AH49" s="216"/>
      <c r="AI49" s="216"/>
      <c r="AJ49" s="216"/>
      <c r="AK49" s="216"/>
      <c r="AL49" s="216"/>
      <c r="AM49" s="216"/>
      <c r="AN49" s="208"/>
      <c r="AO49" s="208"/>
      <c r="AP49" s="208"/>
      <c r="AQ49" s="216"/>
      <c r="AR49" s="216"/>
      <c r="AS49" s="216"/>
      <c r="AT49" s="216"/>
      <c r="AU49" s="216"/>
      <c r="AV49" s="216"/>
      <c r="AW49" s="216"/>
      <c r="AX49" s="216"/>
      <c r="AY49" s="216"/>
      <c r="AZ49" s="216"/>
      <c r="BA49" s="216"/>
      <c r="BB49" s="201"/>
    </row>
    <row r="50" spans="1:54" x14ac:dyDescent="0.25">
      <c r="A50" s="215"/>
      <c r="B50" s="201"/>
      <c r="C50" s="216"/>
      <c r="D50" s="201"/>
      <c r="F50" s="216"/>
      <c r="G50" s="216"/>
      <c r="H50" s="216"/>
      <c r="I50" s="216"/>
      <c r="J50" s="228"/>
      <c r="K50" s="228"/>
      <c r="L50" s="228"/>
      <c r="M50" s="228"/>
      <c r="N50" s="216"/>
      <c r="O50" s="216"/>
      <c r="P50" s="216"/>
      <c r="Q50" s="216"/>
      <c r="R50" s="201"/>
      <c r="S50" s="201"/>
      <c r="T50" s="201"/>
      <c r="U50" s="201"/>
      <c r="V50" s="201"/>
      <c r="W50" s="201"/>
      <c r="X50" s="201"/>
      <c r="Y50" s="201"/>
      <c r="Z50" s="201"/>
      <c r="AA50" s="201"/>
      <c r="AB50" s="216"/>
      <c r="AC50" s="216"/>
      <c r="AD50" s="216"/>
      <c r="AE50" s="228"/>
      <c r="AF50" s="228"/>
      <c r="AG50" s="216"/>
      <c r="AH50" s="216"/>
      <c r="AI50" s="216"/>
      <c r="AJ50" s="216"/>
      <c r="AK50" s="216"/>
      <c r="AL50" s="216"/>
      <c r="AM50" s="216"/>
      <c r="AN50" s="208"/>
      <c r="AO50" s="208"/>
      <c r="AP50" s="208"/>
      <c r="AQ50" s="216"/>
      <c r="AR50" s="216"/>
      <c r="AS50" s="216"/>
      <c r="AT50" s="216"/>
      <c r="AU50" s="216"/>
      <c r="AV50" s="216"/>
      <c r="AW50" s="216"/>
      <c r="AX50" s="216"/>
      <c r="AY50" s="216"/>
      <c r="AZ50" s="216"/>
      <c r="BA50" s="216"/>
      <c r="BB50" s="201"/>
    </row>
    <row r="51" spans="1:54" x14ac:dyDescent="0.25">
      <c r="A51" s="215"/>
      <c r="B51" s="201"/>
      <c r="C51" s="216"/>
      <c r="D51" s="201"/>
      <c r="F51" s="216"/>
      <c r="G51" s="216"/>
      <c r="H51" s="216"/>
      <c r="I51" s="216"/>
      <c r="J51" s="228"/>
      <c r="K51" s="228"/>
      <c r="L51" s="228"/>
      <c r="M51" s="228"/>
      <c r="N51" s="216"/>
      <c r="O51" s="216"/>
      <c r="P51" s="216"/>
      <c r="Q51" s="216"/>
      <c r="R51" s="201"/>
      <c r="S51" s="201"/>
      <c r="T51" s="201"/>
      <c r="U51" s="201"/>
      <c r="V51" s="201"/>
      <c r="W51" s="201"/>
      <c r="X51" s="201"/>
      <c r="Y51" s="201"/>
      <c r="Z51" s="201"/>
      <c r="AA51" s="201"/>
      <c r="AB51" s="216"/>
      <c r="AC51" s="216"/>
      <c r="AD51" s="216"/>
      <c r="AE51" s="228"/>
      <c r="AF51" s="228"/>
      <c r="AG51" s="216"/>
      <c r="AH51" s="216"/>
      <c r="AI51" s="216"/>
      <c r="AJ51" s="216"/>
      <c r="AK51" s="216"/>
      <c r="AL51" s="216"/>
      <c r="AM51" s="216"/>
      <c r="AN51" s="208"/>
      <c r="AO51" s="208"/>
      <c r="AP51" s="208"/>
      <c r="AQ51" s="216"/>
      <c r="AR51" s="216"/>
      <c r="AS51" s="216"/>
      <c r="AT51" s="216"/>
      <c r="AU51" s="216"/>
      <c r="AV51" s="216"/>
      <c r="AW51" s="216"/>
      <c r="AX51" s="216"/>
      <c r="AY51" s="216"/>
      <c r="AZ51" s="216"/>
      <c r="BA51" s="216"/>
      <c r="BB51" s="201"/>
    </row>
    <row r="52" spans="1:54" x14ac:dyDescent="0.25">
      <c r="A52" s="215"/>
      <c r="B52" s="201"/>
      <c r="C52" s="216"/>
      <c r="D52" s="201"/>
      <c r="F52" s="216"/>
      <c r="G52" s="216"/>
      <c r="H52" s="216"/>
      <c r="I52" s="216"/>
      <c r="J52" s="228"/>
      <c r="K52" s="228"/>
      <c r="L52" s="228"/>
      <c r="M52" s="228"/>
      <c r="N52" s="216"/>
      <c r="O52" s="216"/>
      <c r="P52" s="216"/>
      <c r="Q52" s="216"/>
      <c r="R52" s="201"/>
      <c r="S52" s="201"/>
      <c r="T52" s="201"/>
      <c r="U52" s="201"/>
      <c r="V52" s="201"/>
      <c r="W52" s="201"/>
      <c r="X52" s="201"/>
      <c r="Y52" s="201"/>
      <c r="Z52" s="201"/>
      <c r="AA52" s="201"/>
      <c r="AB52" s="216"/>
      <c r="AC52" s="216"/>
      <c r="AD52" s="216"/>
      <c r="AE52" s="228"/>
      <c r="AF52" s="228"/>
      <c r="AG52" s="216"/>
      <c r="AH52" s="216"/>
      <c r="AI52" s="216"/>
      <c r="AJ52" s="216"/>
      <c r="AK52" s="216"/>
      <c r="AL52" s="216"/>
      <c r="AM52" s="216"/>
      <c r="AN52" s="208"/>
      <c r="AO52" s="208"/>
      <c r="AP52" s="208"/>
      <c r="AQ52" s="216"/>
      <c r="AR52" s="216"/>
      <c r="AS52" s="216"/>
      <c r="AT52" s="216"/>
      <c r="AU52" s="216"/>
      <c r="AV52" s="216"/>
      <c r="AW52" s="216"/>
      <c r="AX52" s="216"/>
      <c r="AY52" s="216"/>
      <c r="AZ52" s="216"/>
      <c r="BA52" s="216"/>
      <c r="BB52" s="201"/>
    </row>
    <row r="53" spans="1:54" x14ac:dyDescent="0.25">
      <c r="A53" s="215"/>
      <c r="B53" s="201"/>
      <c r="C53" s="216"/>
      <c r="D53" s="201"/>
      <c r="F53" s="216"/>
      <c r="G53" s="216"/>
      <c r="H53" s="216"/>
      <c r="I53" s="216"/>
      <c r="J53" s="228"/>
      <c r="K53" s="228"/>
      <c r="L53" s="228"/>
      <c r="M53" s="228"/>
      <c r="N53" s="216"/>
      <c r="O53" s="216"/>
      <c r="P53" s="216"/>
      <c r="Q53" s="216"/>
      <c r="R53" s="201"/>
      <c r="S53" s="201"/>
      <c r="T53" s="201"/>
      <c r="U53" s="201"/>
      <c r="V53" s="201"/>
      <c r="W53" s="201"/>
      <c r="X53" s="201"/>
      <c r="Y53" s="201"/>
      <c r="Z53" s="201"/>
      <c r="AA53" s="201"/>
      <c r="AB53" s="216"/>
      <c r="AC53" s="216"/>
      <c r="AD53" s="216"/>
      <c r="AE53" s="228"/>
      <c r="AF53" s="228"/>
      <c r="AG53" s="216"/>
      <c r="AH53" s="216"/>
      <c r="AI53" s="216"/>
      <c r="AJ53" s="216"/>
      <c r="AK53" s="216"/>
      <c r="AL53" s="216"/>
      <c r="AM53" s="216"/>
      <c r="AN53" s="208"/>
      <c r="AO53" s="208"/>
      <c r="AP53" s="208"/>
      <c r="AQ53" s="216"/>
      <c r="AR53" s="216"/>
      <c r="AS53" s="216"/>
      <c r="AT53" s="216"/>
      <c r="AU53" s="216"/>
      <c r="AV53" s="216"/>
      <c r="AW53" s="216"/>
      <c r="AX53" s="216"/>
      <c r="AY53" s="216"/>
      <c r="AZ53" s="216"/>
      <c r="BA53" s="216"/>
      <c r="BB53" s="201"/>
    </row>
    <row r="54" spans="1:54" x14ac:dyDescent="0.25">
      <c r="A54" s="215"/>
      <c r="B54" s="201"/>
      <c r="C54" s="216"/>
      <c r="D54" s="201"/>
      <c r="F54" s="216"/>
      <c r="G54" s="216"/>
      <c r="H54" s="216"/>
      <c r="I54" s="216"/>
      <c r="J54" s="228"/>
      <c r="K54" s="228"/>
      <c r="L54" s="228"/>
      <c r="M54" s="228"/>
      <c r="N54" s="216"/>
      <c r="O54" s="216"/>
      <c r="P54" s="216"/>
      <c r="Q54" s="216"/>
      <c r="R54" s="201"/>
      <c r="S54" s="201"/>
      <c r="T54" s="201"/>
      <c r="U54" s="201"/>
      <c r="V54" s="201"/>
      <c r="W54" s="201"/>
      <c r="X54" s="201"/>
      <c r="Y54" s="201"/>
      <c r="Z54" s="201"/>
      <c r="AA54" s="201"/>
      <c r="AB54" s="216"/>
      <c r="AC54" s="216"/>
      <c r="AD54" s="216"/>
      <c r="AE54" s="228"/>
      <c r="AF54" s="228"/>
      <c r="AG54" s="216"/>
      <c r="AH54" s="216"/>
      <c r="AI54" s="216"/>
      <c r="AJ54" s="216"/>
      <c r="AK54" s="216"/>
      <c r="AL54" s="216"/>
      <c r="AM54" s="216"/>
      <c r="AN54" s="208"/>
      <c r="AO54" s="208"/>
      <c r="AP54" s="208"/>
      <c r="AQ54" s="216"/>
      <c r="AR54" s="216"/>
      <c r="AS54" s="216"/>
      <c r="AT54" s="216"/>
      <c r="AU54" s="216"/>
      <c r="AV54" s="216"/>
      <c r="AW54" s="216"/>
      <c r="AX54" s="216"/>
      <c r="AY54" s="216"/>
      <c r="AZ54" s="216"/>
      <c r="BA54" s="216"/>
      <c r="BB54" s="201"/>
    </row>
    <row r="55" spans="1:54" x14ac:dyDescent="0.25">
      <c r="A55" s="215"/>
      <c r="B55" s="201"/>
      <c r="C55" s="216"/>
      <c r="D55" s="201"/>
      <c r="F55" s="216"/>
      <c r="G55" s="216"/>
      <c r="H55" s="216"/>
      <c r="I55" s="216"/>
      <c r="J55" s="228"/>
      <c r="K55" s="228"/>
      <c r="L55" s="228"/>
      <c r="M55" s="228"/>
      <c r="N55" s="216"/>
      <c r="O55" s="216"/>
      <c r="P55" s="216"/>
      <c r="Q55" s="216"/>
      <c r="R55" s="201"/>
      <c r="S55" s="201"/>
      <c r="T55" s="201"/>
      <c r="U55" s="201"/>
      <c r="V55" s="201"/>
      <c r="W55" s="201"/>
      <c r="X55" s="201"/>
      <c r="Y55" s="201"/>
      <c r="Z55" s="201"/>
      <c r="AA55" s="201"/>
      <c r="AB55" s="216"/>
      <c r="AC55" s="216"/>
      <c r="AD55" s="216"/>
      <c r="AE55" s="228"/>
      <c r="AF55" s="228"/>
      <c r="AG55" s="216"/>
      <c r="AH55" s="216"/>
      <c r="AI55" s="216"/>
      <c r="AJ55" s="216"/>
      <c r="AK55" s="216"/>
      <c r="AL55" s="216"/>
      <c r="AM55" s="216"/>
      <c r="AN55" s="208"/>
      <c r="AO55" s="208"/>
      <c r="AP55" s="208"/>
      <c r="AQ55" s="216"/>
      <c r="AR55" s="216"/>
      <c r="AS55" s="216"/>
      <c r="AT55" s="216"/>
      <c r="AU55" s="216"/>
      <c r="AV55" s="216"/>
      <c r="AW55" s="216"/>
      <c r="AX55" s="216"/>
      <c r="AY55" s="216"/>
      <c r="AZ55" s="216"/>
      <c r="BA55" s="216"/>
      <c r="BB55" s="201"/>
    </row>
    <row r="56" spans="1:54" x14ac:dyDescent="0.25">
      <c r="A56" s="215"/>
      <c r="B56" s="201"/>
      <c r="C56" s="216"/>
      <c r="D56" s="201"/>
      <c r="F56" s="216"/>
      <c r="G56" s="216"/>
      <c r="H56" s="216"/>
      <c r="I56" s="216"/>
      <c r="J56" s="228"/>
      <c r="K56" s="228"/>
      <c r="L56" s="228"/>
      <c r="M56" s="228"/>
      <c r="N56" s="216"/>
      <c r="O56" s="216"/>
      <c r="P56" s="216"/>
      <c r="Q56" s="216"/>
      <c r="R56" s="201"/>
      <c r="S56" s="201"/>
      <c r="T56" s="201"/>
      <c r="U56" s="201"/>
      <c r="V56" s="201"/>
      <c r="W56" s="201"/>
      <c r="X56" s="201"/>
      <c r="Y56" s="201"/>
      <c r="Z56" s="201"/>
      <c r="AA56" s="201"/>
      <c r="AB56" s="216"/>
      <c r="AC56" s="216"/>
      <c r="AD56" s="216"/>
      <c r="AE56" s="228"/>
      <c r="AF56" s="228"/>
      <c r="AG56" s="216"/>
      <c r="AH56" s="216"/>
      <c r="AI56" s="216"/>
      <c r="AJ56" s="216"/>
      <c r="AK56" s="216"/>
      <c r="AL56" s="216"/>
      <c r="AM56" s="216"/>
      <c r="AN56" s="208"/>
      <c r="AO56" s="208"/>
      <c r="AP56" s="208"/>
      <c r="AQ56" s="216"/>
      <c r="AR56" s="216"/>
      <c r="AS56" s="216"/>
      <c r="AT56" s="216"/>
      <c r="AU56" s="216"/>
      <c r="AV56" s="216"/>
      <c r="AW56" s="216"/>
      <c r="AX56" s="216"/>
      <c r="AY56" s="216"/>
      <c r="AZ56" s="216"/>
      <c r="BA56" s="216"/>
      <c r="BB56" s="201"/>
    </row>
    <row r="57" spans="1:54" x14ac:dyDescent="0.25">
      <c r="A57" s="215"/>
      <c r="B57" s="201"/>
      <c r="C57" s="216"/>
      <c r="D57" s="201"/>
      <c r="F57" s="216"/>
      <c r="G57" s="216"/>
      <c r="H57" s="216"/>
      <c r="I57" s="216"/>
      <c r="J57" s="228"/>
      <c r="K57" s="228"/>
      <c r="L57" s="228"/>
      <c r="M57" s="228"/>
      <c r="N57" s="216"/>
      <c r="O57" s="216"/>
      <c r="P57" s="216"/>
      <c r="Q57" s="216"/>
      <c r="R57" s="201"/>
      <c r="S57" s="201"/>
      <c r="T57" s="201"/>
      <c r="U57" s="201"/>
      <c r="V57" s="201"/>
      <c r="W57" s="201"/>
      <c r="X57" s="201"/>
      <c r="Y57" s="201"/>
      <c r="Z57" s="201"/>
      <c r="AA57" s="201"/>
      <c r="AB57" s="216"/>
      <c r="AC57" s="216"/>
      <c r="AD57" s="216"/>
      <c r="AE57" s="228"/>
      <c r="AF57" s="228"/>
      <c r="AG57" s="216"/>
      <c r="AH57" s="216"/>
      <c r="AI57" s="216"/>
      <c r="AJ57" s="216"/>
      <c r="AK57" s="216"/>
      <c r="AL57" s="216"/>
      <c r="AM57" s="216"/>
      <c r="AN57" s="208"/>
      <c r="AO57" s="208"/>
      <c r="AP57" s="208"/>
      <c r="AQ57" s="216"/>
      <c r="AR57" s="216"/>
      <c r="AS57" s="216"/>
      <c r="AT57" s="216"/>
      <c r="AU57" s="216"/>
      <c r="AV57" s="216"/>
      <c r="AW57" s="216"/>
      <c r="AX57" s="216"/>
      <c r="AY57" s="216"/>
      <c r="AZ57" s="216"/>
      <c r="BA57" s="216"/>
      <c r="BB57" s="201"/>
    </row>
    <row r="58" spans="1:54" x14ac:dyDescent="0.25">
      <c r="A58" s="215"/>
      <c r="B58" s="201"/>
      <c r="C58" s="216"/>
      <c r="D58" s="201"/>
      <c r="F58" s="216"/>
      <c r="G58" s="216"/>
      <c r="H58" s="216"/>
      <c r="I58" s="216"/>
      <c r="J58" s="228"/>
      <c r="K58" s="228"/>
      <c r="L58" s="228"/>
      <c r="M58" s="228"/>
      <c r="N58" s="216"/>
      <c r="O58" s="216"/>
      <c r="P58" s="216"/>
      <c r="Q58" s="216"/>
      <c r="R58" s="201"/>
      <c r="S58" s="201"/>
      <c r="T58" s="201"/>
      <c r="U58" s="201"/>
      <c r="V58" s="201"/>
      <c r="W58" s="201"/>
      <c r="X58" s="201"/>
      <c r="Y58" s="201"/>
      <c r="Z58" s="201"/>
      <c r="AA58" s="201"/>
      <c r="AB58" s="216"/>
      <c r="AC58" s="216"/>
      <c r="AD58" s="216"/>
      <c r="AE58" s="228"/>
      <c r="AF58" s="228"/>
      <c r="AG58" s="216"/>
      <c r="AH58" s="216"/>
      <c r="AI58" s="216"/>
      <c r="AJ58" s="216"/>
      <c r="AK58" s="216"/>
      <c r="AL58" s="216"/>
      <c r="AM58" s="216"/>
      <c r="AN58" s="208"/>
      <c r="AO58" s="208"/>
      <c r="AP58" s="208"/>
      <c r="AQ58" s="216"/>
      <c r="AR58" s="216"/>
      <c r="AS58" s="216"/>
      <c r="AT58" s="216"/>
      <c r="AU58" s="216"/>
      <c r="AV58" s="216"/>
      <c r="AW58" s="216"/>
      <c r="AX58" s="216"/>
      <c r="AY58" s="216"/>
      <c r="AZ58" s="216"/>
      <c r="BA58" s="216"/>
      <c r="BB58" s="201"/>
    </row>
    <row r="59" spans="1:54" x14ac:dyDescent="0.25">
      <c r="A59" s="215"/>
      <c r="B59" s="201"/>
      <c r="C59" s="216"/>
      <c r="D59" s="201"/>
      <c r="F59" s="216"/>
      <c r="G59" s="216"/>
      <c r="H59" s="216"/>
      <c r="I59" s="216"/>
      <c r="J59" s="228"/>
      <c r="K59" s="228"/>
      <c r="L59" s="228"/>
      <c r="M59" s="228"/>
      <c r="N59" s="216"/>
      <c r="O59" s="216"/>
      <c r="P59" s="216"/>
      <c r="Q59" s="216"/>
      <c r="R59" s="201"/>
      <c r="S59" s="201"/>
      <c r="T59" s="201"/>
      <c r="U59" s="201"/>
      <c r="V59" s="201"/>
      <c r="W59" s="201"/>
      <c r="X59" s="201"/>
      <c r="Y59" s="201"/>
      <c r="Z59" s="201"/>
      <c r="AA59" s="201"/>
      <c r="AB59" s="216"/>
      <c r="AC59" s="216"/>
      <c r="AD59" s="216"/>
      <c r="AE59" s="228"/>
      <c r="AF59" s="228"/>
      <c r="AG59" s="216"/>
      <c r="AH59" s="216"/>
      <c r="AI59" s="216"/>
      <c r="AJ59" s="216"/>
      <c r="AK59" s="216"/>
      <c r="AL59" s="216"/>
      <c r="AM59" s="216"/>
      <c r="AN59" s="208"/>
      <c r="AO59" s="208"/>
      <c r="AP59" s="208"/>
      <c r="AQ59" s="216"/>
      <c r="AR59" s="216"/>
      <c r="AS59" s="216"/>
      <c r="AT59" s="216"/>
      <c r="AU59" s="216"/>
      <c r="AV59" s="216"/>
      <c r="AW59" s="216"/>
      <c r="AX59" s="216"/>
      <c r="AY59" s="216"/>
      <c r="AZ59" s="216"/>
      <c r="BA59" s="216"/>
      <c r="BB59" s="201"/>
    </row>
    <row r="60" spans="1:54" x14ac:dyDescent="0.25">
      <c r="A60" s="215"/>
      <c r="B60" s="201"/>
      <c r="C60" s="216"/>
      <c r="D60" s="201"/>
      <c r="F60" s="216"/>
      <c r="G60" s="216"/>
      <c r="H60" s="216"/>
      <c r="I60" s="216"/>
      <c r="J60" s="228"/>
      <c r="K60" s="228"/>
      <c r="L60" s="228"/>
      <c r="M60" s="228"/>
      <c r="N60" s="216"/>
      <c r="O60" s="216"/>
      <c r="P60" s="216"/>
      <c r="Q60" s="216"/>
      <c r="R60" s="201"/>
      <c r="S60" s="201"/>
      <c r="T60" s="201"/>
      <c r="U60" s="201"/>
      <c r="V60" s="201"/>
      <c r="W60" s="201"/>
      <c r="X60" s="201"/>
      <c r="Y60" s="201"/>
      <c r="Z60" s="201"/>
      <c r="AA60" s="201"/>
      <c r="AB60" s="216"/>
      <c r="AC60" s="216"/>
      <c r="AD60" s="216"/>
      <c r="AE60" s="228"/>
      <c r="AF60" s="228"/>
      <c r="AG60" s="216"/>
      <c r="AH60" s="216"/>
      <c r="AI60" s="216"/>
      <c r="AJ60" s="216"/>
      <c r="AK60" s="216"/>
      <c r="AL60" s="216"/>
      <c r="AM60" s="216"/>
      <c r="AN60" s="208"/>
      <c r="AO60" s="208"/>
      <c r="AP60" s="208"/>
      <c r="AQ60" s="216"/>
      <c r="AR60" s="216"/>
      <c r="AS60" s="216"/>
      <c r="AT60" s="216"/>
      <c r="AU60" s="216"/>
      <c r="AV60" s="216"/>
      <c r="AW60" s="216"/>
      <c r="AX60" s="216"/>
      <c r="AY60" s="216"/>
      <c r="AZ60" s="216"/>
      <c r="BA60" s="216"/>
      <c r="BB60" s="201"/>
    </row>
    <row r="61" spans="1:54" x14ac:dyDescent="0.25">
      <c r="A61" s="215"/>
      <c r="B61" s="201"/>
      <c r="C61" s="216"/>
      <c r="D61" s="201"/>
      <c r="F61" s="216"/>
      <c r="G61" s="216"/>
      <c r="H61" s="216"/>
      <c r="I61" s="216"/>
      <c r="J61" s="228"/>
      <c r="K61" s="228"/>
      <c r="L61" s="228"/>
      <c r="M61" s="228"/>
      <c r="N61" s="216"/>
      <c r="O61" s="216"/>
      <c r="P61" s="216"/>
      <c r="Q61" s="216"/>
      <c r="R61" s="201"/>
      <c r="S61" s="201"/>
      <c r="T61" s="201"/>
      <c r="U61" s="201"/>
      <c r="V61" s="201"/>
      <c r="W61" s="201"/>
      <c r="X61" s="201"/>
      <c r="Y61" s="201"/>
      <c r="Z61" s="201"/>
      <c r="AA61" s="201"/>
      <c r="AB61" s="216"/>
      <c r="AC61" s="216"/>
      <c r="AD61" s="216"/>
      <c r="AE61" s="228"/>
      <c r="AF61" s="228"/>
      <c r="AG61" s="216"/>
      <c r="AH61" s="216"/>
      <c r="AI61" s="216"/>
      <c r="AJ61" s="216"/>
      <c r="AK61" s="216"/>
      <c r="AL61" s="216"/>
      <c r="AM61" s="216"/>
      <c r="AN61" s="208"/>
      <c r="AO61" s="208"/>
      <c r="AP61" s="208"/>
      <c r="AQ61" s="216"/>
      <c r="AR61" s="216"/>
      <c r="AS61" s="216"/>
      <c r="AT61" s="216"/>
      <c r="AU61" s="216"/>
      <c r="AV61" s="216"/>
      <c r="AW61" s="216"/>
      <c r="AX61" s="216"/>
      <c r="AY61" s="216"/>
      <c r="AZ61" s="216"/>
      <c r="BA61" s="216"/>
      <c r="BB61" s="201"/>
    </row>
    <row r="62" spans="1:54" x14ac:dyDescent="0.25">
      <c r="A62" s="215"/>
      <c r="B62" s="201"/>
      <c r="C62" s="216"/>
      <c r="D62" s="201"/>
      <c r="F62" s="216"/>
      <c r="G62" s="216"/>
      <c r="H62" s="216"/>
      <c r="I62" s="216"/>
      <c r="J62" s="228"/>
      <c r="K62" s="228"/>
      <c r="L62" s="228"/>
      <c r="M62" s="228"/>
      <c r="N62" s="216"/>
      <c r="O62" s="216"/>
      <c r="P62" s="216"/>
      <c r="Q62" s="216"/>
      <c r="R62" s="201"/>
      <c r="S62" s="201"/>
      <c r="T62" s="201"/>
      <c r="U62" s="201"/>
      <c r="V62" s="201"/>
      <c r="W62" s="201"/>
      <c r="X62" s="201"/>
      <c r="Y62" s="201"/>
      <c r="Z62" s="201"/>
      <c r="AA62" s="201"/>
      <c r="AB62" s="216"/>
      <c r="AC62" s="216"/>
      <c r="AD62" s="216"/>
      <c r="AE62" s="228"/>
      <c r="AF62" s="228"/>
      <c r="AG62" s="216"/>
      <c r="AH62" s="216"/>
      <c r="AI62" s="216"/>
      <c r="AJ62" s="216"/>
      <c r="AK62" s="216"/>
      <c r="AL62" s="216"/>
      <c r="AM62" s="216"/>
      <c r="AN62" s="208"/>
      <c r="AO62" s="208"/>
      <c r="AP62" s="208"/>
      <c r="AQ62" s="216"/>
      <c r="AR62" s="216"/>
      <c r="AS62" s="216"/>
      <c r="AT62" s="216"/>
      <c r="AU62" s="216"/>
      <c r="AV62" s="216"/>
      <c r="AW62" s="216"/>
      <c r="AX62" s="216"/>
      <c r="AY62" s="216"/>
      <c r="AZ62" s="216"/>
      <c r="BA62" s="216"/>
      <c r="BB62" s="201"/>
    </row>
    <row r="63" spans="1:54" x14ac:dyDescent="0.25">
      <c r="A63" s="215"/>
      <c r="B63" s="201"/>
      <c r="C63" s="216"/>
      <c r="D63" s="201"/>
      <c r="F63" s="216"/>
      <c r="G63" s="216"/>
      <c r="H63" s="216"/>
      <c r="I63" s="216"/>
      <c r="J63" s="228"/>
      <c r="K63" s="228"/>
      <c r="L63" s="228"/>
      <c r="M63" s="228"/>
      <c r="N63" s="216"/>
      <c r="O63" s="216"/>
      <c r="P63" s="216"/>
      <c r="Q63" s="216"/>
      <c r="R63" s="201"/>
      <c r="S63" s="201"/>
      <c r="T63" s="201"/>
      <c r="U63" s="201"/>
      <c r="V63" s="201"/>
      <c r="W63" s="201"/>
      <c r="X63" s="201"/>
      <c r="Y63" s="201"/>
      <c r="Z63" s="201"/>
      <c r="AA63" s="201"/>
      <c r="AB63" s="216"/>
      <c r="AC63" s="216"/>
      <c r="AD63" s="216"/>
      <c r="AE63" s="228"/>
      <c r="AF63" s="228"/>
      <c r="AG63" s="216"/>
      <c r="AH63" s="216"/>
      <c r="AI63" s="216"/>
      <c r="AJ63" s="216"/>
      <c r="AK63" s="216"/>
      <c r="AL63" s="216"/>
      <c r="AM63" s="216"/>
      <c r="AN63" s="208"/>
      <c r="AO63" s="208"/>
      <c r="AP63" s="208"/>
      <c r="AQ63" s="216"/>
      <c r="AR63" s="216"/>
      <c r="AS63" s="216"/>
      <c r="AT63" s="216"/>
      <c r="AU63" s="216"/>
      <c r="AV63" s="216"/>
      <c r="AW63" s="216"/>
      <c r="AX63" s="216"/>
      <c r="AY63" s="216"/>
      <c r="AZ63" s="216"/>
      <c r="BA63" s="216"/>
      <c r="BB63" s="201"/>
    </row>
    <row r="64" spans="1:54" x14ac:dyDescent="0.25">
      <c r="A64" s="215"/>
      <c r="B64" s="201"/>
      <c r="C64" s="216"/>
      <c r="D64" s="201"/>
      <c r="F64" s="216"/>
      <c r="G64" s="216"/>
      <c r="H64" s="216"/>
      <c r="I64" s="216"/>
      <c r="J64" s="228"/>
      <c r="K64" s="228"/>
      <c r="L64" s="228"/>
      <c r="M64" s="228"/>
      <c r="N64" s="216"/>
      <c r="O64" s="216"/>
      <c r="P64" s="216"/>
      <c r="Q64" s="216"/>
      <c r="R64" s="201"/>
      <c r="S64" s="201"/>
      <c r="T64" s="201"/>
      <c r="U64" s="201"/>
      <c r="V64" s="201"/>
      <c r="W64" s="201"/>
      <c r="X64" s="201"/>
      <c r="Y64" s="201"/>
      <c r="Z64" s="201"/>
      <c r="AA64" s="201"/>
      <c r="AB64" s="216"/>
      <c r="AC64" s="216"/>
      <c r="AD64" s="216"/>
      <c r="AE64" s="228"/>
      <c r="AF64" s="228"/>
      <c r="AG64" s="216"/>
      <c r="AH64" s="216"/>
      <c r="AI64" s="216"/>
      <c r="AJ64" s="216"/>
      <c r="AK64" s="216"/>
      <c r="AL64" s="216"/>
      <c r="AM64" s="216"/>
      <c r="AN64" s="208"/>
      <c r="AO64" s="208"/>
      <c r="AP64" s="208"/>
      <c r="AQ64" s="216"/>
      <c r="AR64" s="216"/>
      <c r="AS64" s="216"/>
      <c r="AT64" s="216"/>
      <c r="AU64" s="216"/>
      <c r="AV64" s="216"/>
      <c r="AW64" s="216"/>
      <c r="AX64" s="216"/>
      <c r="AY64" s="216"/>
      <c r="AZ64" s="216"/>
      <c r="BA64" s="216"/>
      <c r="BB64" s="201"/>
    </row>
    <row r="65" spans="1:4" x14ac:dyDescent="0.25">
      <c r="A65" s="215"/>
      <c r="B65" s="201"/>
      <c r="C65" s="216"/>
      <c r="D65" s="201"/>
    </row>
    <row r="66" spans="1:4" x14ac:dyDescent="0.25">
      <c r="A66" s="215"/>
      <c r="B66" s="201"/>
      <c r="C66" s="216"/>
      <c r="D66" s="201"/>
    </row>
    <row r="67" spans="1:4" x14ac:dyDescent="0.25">
      <c r="A67" s="215"/>
      <c r="B67" s="201"/>
      <c r="C67" s="216"/>
      <c r="D67" s="201"/>
    </row>
    <row r="68" spans="1:4" x14ac:dyDescent="0.25">
      <c r="A68" s="215"/>
      <c r="B68" s="201"/>
      <c r="C68" s="216"/>
      <c r="D68" s="201"/>
    </row>
    <row r="69" spans="1:4" x14ac:dyDescent="0.25">
      <c r="A69" s="215"/>
      <c r="B69" s="201"/>
      <c r="C69" s="216"/>
      <c r="D69" s="201"/>
    </row>
    <row r="70" spans="1:4" x14ac:dyDescent="0.25">
      <c r="A70" s="215"/>
      <c r="B70" s="201"/>
      <c r="C70" s="216"/>
      <c r="D70" s="201"/>
    </row>
    <row r="71" spans="1:4" x14ac:dyDescent="0.25">
      <c r="A71" s="215"/>
      <c r="B71" s="201"/>
      <c r="C71" s="216"/>
      <c r="D71" s="201"/>
    </row>
    <row r="72" spans="1:4" x14ac:dyDescent="0.25">
      <c r="A72" s="215"/>
      <c r="B72" s="201"/>
      <c r="C72" s="216"/>
      <c r="D72" s="201"/>
    </row>
    <row r="73" spans="1:4" x14ac:dyDescent="0.25">
      <c r="A73" s="215"/>
      <c r="B73" s="201"/>
      <c r="C73" s="216"/>
      <c r="D73" s="201"/>
    </row>
    <row r="74" spans="1:4" x14ac:dyDescent="0.25">
      <c r="A74" s="215"/>
      <c r="B74" s="201"/>
      <c r="C74" s="216"/>
      <c r="D74" s="201"/>
    </row>
    <row r="75" spans="1:4" x14ac:dyDescent="0.25">
      <c r="A75" s="215"/>
      <c r="B75" s="201"/>
      <c r="C75" s="216"/>
      <c r="D75" s="201"/>
    </row>
    <row r="76" spans="1:4" x14ac:dyDescent="0.25">
      <c r="A76" s="215"/>
      <c r="B76" s="201"/>
      <c r="C76" s="216"/>
      <c r="D76" s="201"/>
    </row>
  </sheetData>
  <sheetProtection formatCells="0" formatRows="0" selectLockedCells="1"/>
  <mergeCells count="2">
    <mergeCell ref="A3:C3"/>
    <mergeCell ref="A4:A11"/>
  </mergeCells>
  <conditionalFormatting sqref="C4:C11">
    <cfRule type="duplicateValues" dxfId="1" priority="31"/>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AM47"/>
  <sheetViews>
    <sheetView zoomScaleNormal="100" workbookViewId="0">
      <pane ySplit="6810" topLeftCell="A22" activePane="bottomLeft"/>
      <selection activeCell="R4" sqref="R4:AB4"/>
      <selection pane="bottomLeft" activeCell="C27" sqref="C27"/>
    </sheetView>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17" width="5.140625" customWidth="1"/>
    <col min="18" max="18" width="7.85546875" customWidth="1"/>
    <col min="19" max="38" width="5.140625" customWidth="1"/>
  </cols>
  <sheetData>
    <row r="1" spans="1:39" ht="21.75" customHeight="1" thickBot="1" x14ac:dyDescent="0.3">
      <c r="I1" s="715" t="s">
        <v>250</v>
      </c>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7"/>
    </row>
    <row r="2" spans="1:39" ht="17.25" customHeight="1" thickBot="1" x14ac:dyDescent="0.3">
      <c r="H2" s="176"/>
      <c r="I2" s="229" t="str">
        <f>IF(ISERROR(IF(MATCH(Progression_Cycle4!I4,Problématiques_compétences!$D$1:$D$12,0)&gt;107,"P","")),"",IF(MATCH(Progression_Cycle4!I4,Problématiques_compétences!$D$1:$D$12,0)&gt;107,"P",""))</f>
        <v/>
      </c>
      <c r="J2" s="229" t="str">
        <f>IF(ISERROR(IF(MATCH(Progression_Cycle4!J4,Problématiques_compétences!$D$1:$D$12,0)&gt;107,"P","")),"",IF(MATCH(Progression_Cycle4!J4,Problématiques_compétences!$D$1:$D$12,0)&gt;107,"P",""))</f>
        <v/>
      </c>
      <c r="K2" s="229" t="str">
        <f>IF(ISERROR(IF(MATCH(Progression_Cycle4!K4,Problématiques_compétences!$D$1:$D$12,0)&gt;107,"P","")),"",IF(MATCH(Progression_Cycle4!K4,Problématiques_compétences!$D$1:$D$12,0)&gt;107,"P",""))</f>
        <v/>
      </c>
      <c r="L2" s="229" t="str">
        <f>IF(ISERROR(IF(MATCH(Progression_Cycle4!L4,Problématiques_compétences!$D$1:$D$12,0)&gt;107,"P","")),"",IF(MATCH(Progression_Cycle4!L4,Problématiques_compétences!$D$1:$D$12,0)&gt;107,"P",""))</f>
        <v/>
      </c>
      <c r="M2" s="229" t="str">
        <f>IF(ISERROR(IF(MATCH(Progression_Cycle4!M4,Problématiques_compétences!$D$1:$D$12,0)&gt;107,"P","")),"",IF(MATCH(Progression_Cycle4!M4,Problématiques_compétences!$D$1:$D$12,0)&gt;107,"P",""))</f>
        <v/>
      </c>
      <c r="N2" s="229" t="str">
        <f>IF(ISERROR(IF(MATCH(Progression_Cycle4!N4,Problématiques_compétences!$D$1:$D$12,0)&gt;107,"P","")),"",IF(MATCH(Progression_Cycle4!N4,Problématiques_compétences!$D$1:$D$12,0)&gt;107,"P",""))</f>
        <v/>
      </c>
      <c r="O2" s="229" t="str">
        <f>IF(ISERROR(IF(MATCH(Progression_Cycle4!O4,Problématiques_compétences!$D$1:$D$12,0)&gt;107,"P","")),"",IF(MATCH(Progression_Cycle4!O4,Problématiques_compétences!$D$1:$D$12,0)&gt;107,"P",""))</f>
        <v/>
      </c>
      <c r="P2" s="229" t="str">
        <f>IF(ISERROR(IF(MATCH(Progression_Cycle4!P4,Problématiques_compétences!$D$1:$D$12,0)&gt;107,"P","")),"",IF(MATCH(Progression_Cycle4!P4,Problématiques_compétences!$D$1:$D$12,0)&gt;107,"P",""))</f>
        <v/>
      </c>
      <c r="Q2" s="229" t="str">
        <f>IF(ISERROR(IF(MATCH(Progression_Cycle4!Q4,Problématiques_compétences!$D$1:$D$12,0)&gt;107,"P","")),"",IF(MATCH(Progression_Cycle4!Q4,Problématiques_compétences!$D$1:$D$12,0)&gt;107,"P",""))</f>
        <v/>
      </c>
      <c r="R2" s="229" t="str">
        <f>IF(ISERROR(IF(MATCH(Progression_Cycle4!R4,Problématiques_compétences!$D$1:$D$12,0)&gt;107,"P","")),"",IF(MATCH(Progression_Cycle4!R4,Problématiques_compétences!$D$1:$D$12,0)&gt;107,"P",""))</f>
        <v/>
      </c>
      <c r="S2" s="229" t="str">
        <f>IF(ISERROR(IF(MATCH(Progression_Cycle4!S4,Problématiques_compétences!$D$1:$D$12,0)&gt;107,"P","")),"",IF(MATCH(Progression_Cycle4!S4,Problématiques_compétences!$D$1:$D$12,0)&gt;107,"P",""))</f>
        <v/>
      </c>
      <c r="T2" s="229" t="str">
        <f>IF(ISERROR(IF(MATCH(Progression_Cycle4!T4,Problématiques_compétences!$D$1:$D$12,0)&gt;107,"P","")),"",IF(MATCH(Progression_Cycle4!T4,Problématiques_compétences!$D$1:$D$12,0)&gt;107,"P",""))</f>
        <v/>
      </c>
      <c r="U2" s="229" t="str">
        <f>IF(ISERROR(IF(MATCH(Progression_Cycle4!U4,Problématiques_compétences!$D$1:$D$12,0)&gt;107,"P","")),"",IF(MATCH(Progression_Cycle4!U4,Problématiques_compétences!$D$1:$D$12,0)&gt;107,"P",""))</f>
        <v/>
      </c>
      <c r="V2" s="229" t="str">
        <f>IF(ISERROR(IF(MATCH(Progression_Cycle4!V4,Problématiques_compétences!$D$1:$D$12,0)&gt;107,"P","")),"",IF(MATCH(Progression_Cycle4!V4,Problématiques_compétences!$D$1:$D$12,0)&gt;107,"P",""))</f>
        <v/>
      </c>
      <c r="W2" s="229" t="str">
        <f>IF(ISERROR(IF(MATCH(Progression_Cycle4!W4,Problématiques_compétences!$D$1:$D$12,0)&gt;107,"P","")),"",IF(MATCH(Progression_Cycle4!W4,Problématiques_compétences!$D$1:$D$12,0)&gt;107,"P",""))</f>
        <v/>
      </c>
      <c r="X2" s="229" t="str">
        <f>IF(ISERROR(IF(MATCH(Progression_Cycle4!X4,Problématiques_compétences!$D$1:$D$12,0)&gt;107,"P","")),"",IF(MATCH(Progression_Cycle4!X4,Problématiques_compétences!$D$1:$D$12,0)&gt;107,"P",""))</f>
        <v/>
      </c>
      <c r="Y2" s="229" t="str">
        <f>IF(ISERROR(IF(MATCH(Progression_Cycle4!Y4,Problématiques_compétences!$D$1:$D$12,0)&gt;107,"P","")),"",IF(MATCH(Progression_Cycle4!Y4,Problématiques_compétences!$D$1:$D$12,0)&gt;107,"P",""))</f>
        <v/>
      </c>
      <c r="Z2" s="229" t="str">
        <f>IF(ISERROR(IF(MATCH(Progression_Cycle4!Z4,Problématiques_compétences!$D$1:$D$12,0)&gt;107,"P","")),"",IF(MATCH(Progression_Cycle4!Z4,Problématiques_compétences!$D$1:$D$12,0)&gt;107,"P",""))</f>
        <v/>
      </c>
      <c r="AA2" s="229" t="str">
        <f>IF(ISERROR(IF(MATCH(Progression_Cycle4!AA4,Problématiques_compétences!$D$1:$D$12,0)&gt;107,"P","")),"",IF(MATCH(Progression_Cycle4!AA4,Problématiques_compétences!$D$1:$D$12,0)&gt;107,"P",""))</f>
        <v/>
      </c>
      <c r="AB2" s="229" t="str">
        <f>IF(ISERROR(IF(MATCH(Progression_Cycle4!AB4,Problématiques_compétences!$D$1:$D$12,0)&gt;107,"P","")),"",IF(MATCH(Progression_Cycle4!AB4,Problématiques_compétences!$D$1:$D$12,0)&gt;107,"P",""))</f>
        <v/>
      </c>
      <c r="AC2" s="229" t="str">
        <f>IF(ISERROR(IF(MATCH(Progression_Cycle4!AC4,Problématiques_compétences!$D$1:$D$12,0)&gt;107,"P","")),"",IF(MATCH(Progression_Cycle4!AC4,Problématiques_compétences!$D$1:$D$12,0)&gt;107,"P",""))</f>
        <v/>
      </c>
      <c r="AD2" s="229" t="str">
        <f>IF(ISERROR(IF(MATCH(Progression_Cycle4!AD4,Problématiques_compétences!$D$1:$D$12,0)&gt;107,"P","")),"",IF(MATCH(Progression_Cycle4!AD4,Problématiques_compétences!$D$1:$D$12,0)&gt;107,"P",""))</f>
        <v/>
      </c>
      <c r="AE2" s="229" t="str">
        <f>IF(ISERROR(IF(MATCH(Progression_Cycle4!AE4,Problématiques_compétences!$D$1:$D$12,0)&gt;107,"P","")),"",IF(MATCH(Progression_Cycle4!AE4,Problématiques_compétences!$D$1:$D$12,0)&gt;107,"P",""))</f>
        <v/>
      </c>
      <c r="AF2" s="229" t="str">
        <f>IF(ISERROR(IF(MATCH(Progression_Cycle4!AF4,Problématiques_compétences!$D$1:$D$12,0)&gt;107,"P","")),"",IF(MATCH(Progression_Cycle4!AF4,Problématiques_compétences!$D$1:$D$12,0)&gt;107,"P",""))</f>
        <v/>
      </c>
      <c r="AG2" s="229" t="str">
        <f>IF(ISERROR(IF(MATCH(Progression_Cycle4!AG4,Problématiques_compétences!$D$1:$D$12,0)&gt;107,"P","")),"",IF(MATCH(Progression_Cycle4!AG4,Problématiques_compétences!$D$1:$D$12,0)&gt;107,"P",""))</f>
        <v/>
      </c>
      <c r="AH2" s="229" t="str">
        <f>IF(ISERROR(IF(MATCH(Progression_Cycle4!AH4,Problématiques_compétences!$D$1:$D$12,0)&gt;107,"P","")),"",IF(MATCH(Progression_Cycle4!AH4,Problématiques_compétences!$D$1:$D$12,0)&gt;107,"P",""))</f>
        <v/>
      </c>
      <c r="AI2" s="229" t="str">
        <f>IF(ISERROR(IF(MATCH(Progression_Cycle4!AI4,Problématiques_compétences!$D$1:$D$12,0)&gt;107,"P","")),"",IF(MATCH(Progression_Cycle4!AI4,Problématiques_compétences!$D$1:$D$12,0)&gt;107,"P",""))</f>
        <v/>
      </c>
      <c r="AJ2" s="229" t="str">
        <f>IF(ISERROR(IF(MATCH(Progression_Cycle4!AJ4,Problématiques_compétences!$D$1:$D$12,0)&gt;107,"P","")),"",IF(MATCH(Progression_Cycle4!AJ4,Problématiques_compétences!$D$1:$D$12,0)&gt;107,"P",""))</f>
        <v/>
      </c>
      <c r="AK2" s="229" t="str">
        <f>IF(ISERROR(IF(MATCH(Progression_Cycle4!AK4,Problématiques_compétences!$D$1:$D$12,0)&gt;107,"P","")),"",IF(MATCH(Progression_Cycle4!AK4,Problématiques_compétences!$D$1:$D$12,0)&gt;107,"P",""))</f>
        <v/>
      </c>
      <c r="AL2" s="229" t="str">
        <f>IF(ISERROR(IF(MATCH(Progression_Cycle4!AL4,Problématiques_compétences!$D$1:$D$12,0)&gt;107,"P","")),"",IF(MATCH(Progression_Cycle4!AL4,Problématiques_compétences!$D$1:$D$12,0)&gt;107,"P",""))</f>
        <v/>
      </c>
    </row>
    <row r="3" spans="1:39" ht="271.5" customHeight="1" thickBot="1" x14ac:dyDescent="0.3">
      <c r="A3" s="704" t="s">
        <v>406</v>
      </c>
      <c r="B3" s="704"/>
      <c r="C3" s="704"/>
      <c r="D3" s="20" t="s">
        <v>1</v>
      </c>
      <c r="E3" s="21" t="s">
        <v>2</v>
      </c>
      <c r="F3" s="21" t="s">
        <v>3</v>
      </c>
      <c r="G3" s="22" t="s">
        <v>4</v>
      </c>
      <c r="H3" s="18" t="s">
        <v>333</v>
      </c>
      <c r="I3" s="73" t="str">
        <f>IF(ISERROR(INDEX(Problématiques_compétences!$B$3:$D$12,MATCH(Progression_Cycle4!I4,Problématiques_compétences!$D$3:$D$12,0),1)),"",INDEX(Problématiques_compétences!$B$3:$D$12,MATCH(Progression_Cycle4!I4,Problématiques_compétences!$D$3:$D$12,0),1))</f>
        <v/>
      </c>
      <c r="J3" s="73" t="str">
        <f>IF(ISERROR(INDEX(Problématiques_compétences!$B$3:$D$12,MATCH(Progression_Cycle4!J4,Problématiques_compétences!$D$3:$D$12,0),1)),"",INDEX(Problématiques_compétences!$B$3:$D$12,MATCH(Progression_Cycle4!J4,Problématiques_compétences!$D$3:$D$12,0),1))</f>
        <v>Comment explorer un environnement hostile ? (CDC)</v>
      </c>
      <c r="K3" s="73" t="str">
        <f>IF(ISERROR(INDEX(Problématiques_compétences!$B$3:$D$12,MATCH(Progression_Cycle4!K4,Problématiques_compétences!$D$3:$D$12,0),1)),"",INDEX(Problématiques_compétences!$B$3:$D$12,MATCH(Progression_Cycle4!K4,Problématiques_compétences!$D$3:$D$12,0),1))</f>
        <v>Comment explorer un environnement hostile ? (pilotage et programmation)</v>
      </c>
      <c r="L3" s="73" t="str">
        <f>IF(ISERROR(INDEX(Problématiques_compétences!$B$3:$D$12,MATCH(Progression_Cycle4!L4,Problématiques_compétences!$D$3:$D$12,0),1)),"",INDEX(Problématiques_compétences!$B$3:$D$12,MATCH(Progression_Cycle4!L4,Problématiques_compétences!$D$3:$D$12,0),1))</f>
        <v/>
      </c>
      <c r="M3" s="73" t="str">
        <f>IF(ISERROR(INDEX(Problématiques_compétences!$B$3:$D$12,MATCH(Progression_Cycle4!M4,Problématiques_compétences!$D$3:$D$12,0),1)),"",INDEX(Problématiques_compétences!$B$3:$D$12,MATCH(Progression_Cycle4!M4,Problématiques_compétences!$D$3:$D$12,0),1))</f>
        <v/>
      </c>
      <c r="N3" s="73" t="str">
        <f>IF(ISERROR(INDEX(Problématiques_compétences!$B$3:$D$12,MATCH(Progression_Cycle4!N4,Problématiques_compétences!$D$3:$D$12,0),1)),"",INDEX(Problématiques_compétences!$B$3:$D$12,MATCH(Progression_Cycle4!N4,Problématiques_compétences!$D$3:$D$12,0),1))</f>
        <v/>
      </c>
      <c r="O3" s="73" t="str">
        <f>IF(ISERROR(INDEX(Problématiques_compétences!$B$3:$D$12,MATCH(Progression_Cycle4!O4,Problématiques_compétences!$D$3:$D$12,0),1)),"",INDEX(Problématiques_compétences!$B$3:$D$12,MATCH(Progression_Cycle4!O4,Problématiques_compétences!$D$3:$D$12,0),1))</f>
        <v/>
      </c>
      <c r="P3" s="73" t="str">
        <f>IF(ISERROR(INDEX(Problématiques_compétences!$B$3:$D$12,MATCH(Progression_Cycle4!P4,Problématiques_compétences!$D$3:$D$12,0),1)),"",INDEX(Problématiques_compétences!$B$3:$D$12,MATCH(Progression_Cycle4!P4,Problématiques_compétences!$D$3:$D$12,0),1))</f>
        <v/>
      </c>
      <c r="Q3" s="73" t="str">
        <f>IF(ISERROR(INDEX(Problématiques_compétences!$B$3:$D$12,MATCH(Progression_Cycle4!Q4,Problématiques_compétences!$D$3:$D$12,0),1)),"",INDEX(Problématiques_compétences!$B$3:$D$12,MATCH(Progression_Cycle4!Q4,Problématiques_compétences!$D$3:$D$12,0),1))</f>
        <v/>
      </c>
      <c r="R3" s="73" t="str">
        <f>IF(ISERROR(INDEX(Problématiques_compétences!$B$3:$D$12,MATCH(Progression_Cycle4!R4,Problématiques_compétences!$D$3:$D$12,0),1)),"",INDEX(Problématiques_compétences!$B$3:$D$12,MATCH(Progression_Cycle4!R4,Problématiques_compétences!$D$3:$D$12,0),1))</f>
        <v/>
      </c>
      <c r="S3" s="73" t="str">
        <f>IF(ISERROR(INDEX(Problématiques_compétences!$B$3:$D$12,MATCH(Progression_Cycle4!S4,Problématiques_compétences!$D$3:$D$12,0),1)),"",INDEX(Problématiques_compétences!$B$3:$D$12,MATCH(Progression_Cycle4!S4,Problématiques_compétences!$D$3:$D$12,0),1))</f>
        <v/>
      </c>
      <c r="T3" s="73" t="str">
        <f>IF(ISERROR(INDEX(Problématiques_compétences!$B$3:$D$12,MATCH(Progression_Cycle4!T4,Problématiques_compétences!$D$3:$D$12,0),1)),"",INDEX(Problématiques_compétences!$B$3:$D$12,MATCH(Progression_Cycle4!T4,Problématiques_compétences!$D$3:$D$12,0),1))</f>
        <v/>
      </c>
      <c r="U3" s="73" t="str">
        <f>IF(ISERROR(INDEX(Problématiques_compétences!$B$3:$D$12,MATCH(Progression_Cycle4!U4,Problématiques_compétences!$D$3:$D$12,0),1)),"",INDEX(Problématiques_compétences!$B$3:$D$12,MATCH(Progression_Cycle4!U4,Problématiques_compétences!$D$3:$D$12,0),1))</f>
        <v/>
      </c>
      <c r="V3" s="73" t="str">
        <f>IF(ISERROR(INDEX(Problématiques_compétences!$B$3:$D$12,MATCH(Progression_Cycle4!V4,Problématiques_compétences!$D$3:$D$12,0),1)),"",INDEX(Problématiques_compétences!$B$3:$D$12,MATCH(Progression_Cycle4!V4,Problématiques_compétences!$D$3:$D$12,0),1))</f>
        <v/>
      </c>
      <c r="W3" s="73" t="str">
        <f>IF(ISERROR(INDEX(Problématiques_compétences!$B$3:$D$12,MATCH(Progression_Cycle4!W4,Problématiques_compétences!$D$3:$D$12,0),1)),"",INDEX(Problématiques_compétences!$B$3:$D$12,MATCH(Progression_Cycle4!W4,Problématiques_compétences!$D$3:$D$12,0),1))</f>
        <v/>
      </c>
      <c r="X3" s="73" t="str">
        <f>IF(ISERROR(INDEX(Problématiques_compétences!$B$3:$D$12,MATCH(Progression_Cycle4!X4,Problématiques_compétences!$D$3:$D$12,0),1)),"",INDEX(Problématiques_compétences!$B$3:$D$12,MATCH(Progression_Cycle4!X4,Problématiques_compétences!$D$3:$D$12,0),1))</f>
        <v/>
      </c>
      <c r="Y3" s="73" t="str">
        <f>IF(ISERROR(INDEX(Problématiques_compétences!$B$3:$D$12,MATCH(Progression_Cycle4!Y4,Problématiques_compétences!$D$3:$D$12,0),1)),"",INDEX(Problématiques_compétences!$B$3:$D$12,MATCH(Progression_Cycle4!Y4,Problématiques_compétences!$D$3:$D$12,0),1))</f>
        <v/>
      </c>
      <c r="Z3" s="73" t="str">
        <f>IF(ISERROR(INDEX(Problématiques_compétences!$B$3:$D$12,MATCH(Progression_Cycle4!Z4,Problématiques_compétences!$D$3:$D$12,0),1)),"",INDEX(Problématiques_compétences!$B$3:$D$12,MATCH(Progression_Cycle4!Z4,Problématiques_compétences!$D$3:$D$12,0),1))</f>
        <v/>
      </c>
      <c r="AA3" s="73" t="str">
        <f>IF(ISERROR(INDEX(Problématiques_compétences!$B$3:$D$12,MATCH(Progression_Cycle4!AA4,Problématiques_compétences!$D$3:$D$12,0),1)),"",INDEX(Problématiques_compétences!$B$3:$D$12,MATCH(Progression_Cycle4!AA4,Problématiques_compétences!$D$3:$D$12,0),1))</f>
        <v/>
      </c>
      <c r="AB3" s="73" t="str">
        <f>IF(ISERROR(INDEX(Problématiques_compétences!$B$3:$D$12,MATCH(Progression_Cycle4!AB4,Problématiques_compétences!$D$3:$D$12,0),1)),"",INDEX(Problématiques_compétences!$B$3:$D$12,MATCH(Progression_Cycle4!AB4,Problématiques_compétences!$D$3:$D$12,0),1))</f>
        <v/>
      </c>
      <c r="AC3" s="73" t="str">
        <f>IF(ISERROR(INDEX(Problématiques_compétences!$B$3:$D$12,MATCH(Progression_Cycle4!AC4,Problématiques_compétences!$D$3:$D$12,0),1)),"",INDEX(Problématiques_compétences!$B$3:$D$12,MATCH(Progression_Cycle4!AC4,Problématiques_compétences!$D$3:$D$12,0),1))</f>
        <v/>
      </c>
      <c r="AD3" s="73" t="str">
        <f>IF(ISERROR(INDEX(Problématiques_compétences!$B$3:$D$12,MATCH(Progression_Cycle4!AD4,Problématiques_compétences!$D$3:$D$12,0),1)),"",INDEX(Problématiques_compétences!$B$3:$D$12,MATCH(Progression_Cycle4!AD4,Problématiques_compétences!$D$3:$D$12,0),1))</f>
        <v/>
      </c>
      <c r="AE3" s="73" t="str">
        <f>IF(ISERROR(INDEX(Problématiques_compétences!$B$3:$D$12,MATCH(Progression_Cycle4!AE4,Problématiques_compétences!$D$3:$D$12,0),1)),"",INDEX(Problématiques_compétences!$B$3:$D$12,MATCH(Progression_Cycle4!AE4,Problématiques_compétences!$D$3:$D$12,0),1))</f>
        <v/>
      </c>
      <c r="AF3" s="73" t="str">
        <f>IF(ISERROR(INDEX(Problématiques_compétences!$B$3:$D$12,MATCH(Progression_Cycle4!AF4,Problématiques_compétences!$D$3:$D$12,0),1)),"",INDEX(Problématiques_compétences!$B$3:$D$12,MATCH(Progression_Cycle4!AF4,Problématiques_compétences!$D$3:$D$12,0),1))</f>
        <v/>
      </c>
      <c r="AG3" s="73" t="str">
        <f>IF(ISERROR(INDEX(Problématiques_compétences!$B$3:$D$12,MATCH(Progression_Cycle4!AG4,Problématiques_compétences!$D$3:$D$12,0),1)),"",INDEX(Problématiques_compétences!$B$3:$D$12,MATCH(Progression_Cycle4!AG4,Problématiques_compétences!$D$3:$D$12,0),1))</f>
        <v/>
      </c>
      <c r="AH3" s="73" t="str">
        <f>IF(ISERROR(INDEX(Problématiques_compétences!$B$3:$D$12,MATCH(Progression_Cycle4!AH4,Problématiques_compétences!$D$3:$D$12,0),1)),"",INDEX(Problématiques_compétences!$B$3:$D$12,MATCH(Progression_Cycle4!AH4,Problématiques_compétences!$D$3:$D$12,0),1))</f>
        <v/>
      </c>
      <c r="AI3" s="73" t="str">
        <f>IF(ISERROR(INDEX(Problématiques_compétences!$B$3:$D$12,MATCH(Progression_Cycle4!AI4,Problématiques_compétences!$D$3:$D$12,0),1)),"",INDEX(Problématiques_compétences!$B$3:$D$12,MATCH(Progression_Cycle4!AI4,Problématiques_compétences!$D$3:$D$12,0),1))</f>
        <v/>
      </c>
      <c r="AJ3" s="73" t="str">
        <f>IF(ISERROR(INDEX(Problématiques_compétences!$B$3:$D$12,MATCH(Progression_Cycle4!AJ4,Problématiques_compétences!$D$3:$D$12,0),1)),"",INDEX(Problématiques_compétences!$B$3:$D$12,MATCH(Progression_Cycle4!AJ4,Problématiques_compétences!$D$3:$D$12,0),1))</f>
        <v/>
      </c>
      <c r="AK3" s="73" t="str">
        <f>IF(ISERROR(INDEX(Problématiques_compétences!$B$3:$D$12,MATCH(Progression_Cycle4!AK4,Problématiques_compétences!$D$3:$D$12,0),1)),"",INDEX(Problématiques_compétences!$B$3:$D$12,MATCH(Progression_Cycle4!AK4,Problématiques_compétences!$D$3:$D$12,0),1))</f>
        <v/>
      </c>
      <c r="AL3" s="73" t="str">
        <f>IF(ISERROR(INDEX(Problématiques_compétences!$B$3:$D$12,MATCH(Progression_Cycle4!AL4,Problématiques_compétences!$D$3:$D$12,0),1)),"",INDEX(Problématiques_compétences!$B$3:$D$12,MATCH(Progression_Cycle4!AL4,Problématiques_compétences!$D$3:$D$12,0),1))</f>
        <v/>
      </c>
    </row>
    <row r="4" spans="1:39" x14ac:dyDescent="0.25">
      <c r="A4" s="708" t="s">
        <v>5</v>
      </c>
      <c r="B4" s="709"/>
      <c r="C4" s="709"/>
      <c r="D4" s="709"/>
      <c r="E4" s="709"/>
      <c r="F4" s="709"/>
      <c r="G4" s="710"/>
      <c r="H4" s="18"/>
      <c r="I4" s="210" t="s">
        <v>6</v>
      </c>
      <c r="J4" s="210" t="s">
        <v>7</v>
      </c>
      <c r="K4" s="210" t="s">
        <v>8</v>
      </c>
      <c r="L4" s="210" t="s">
        <v>9</v>
      </c>
      <c r="M4" s="210" t="s">
        <v>10</v>
      </c>
      <c r="N4" s="210" t="s">
        <v>11</v>
      </c>
      <c r="O4" s="210" t="s">
        <v>12</v>
      </c>
      <c r="P4" s="210" t="s">
        <v>13</v>
      </c>
      <c r="Q4" s="210" t="s">
        <v>14</v>
      </c>
      <c r="R4" s="210" t="s">
        <v>15</v>
      </c>
      <c r="S4" s="210" t="s">
        <v>16</v>
      </c>
      <c r="T4" s="210" t="s">
        <v>17</v>
      </c>
      <c r="U4" s="210" t="s">
        <v>18</v>
      </c>
      <c r="V4" s="210" t="s">
        <v>19</v>
      </c>
      <c r="W4" s="210" t="s">
        <v>20</v>
      </c>
      <c r="X4" s="210" t="s">
        <v>21</v>
      </c>
      <c r="Y4" s="210" t="s">
        <v>22</v>
      </c>
      <c r="Z4" s="210" t="s">
        <v>23</v>
      </c>
      <c r="AA4" s="210" t="s">
        <v>24</v>
      </c>
      <c r="AB4" s="210" t="s">
        <v>25</v>
      </c>
      <c r="AC4" s="211" t="s">
        <v>26</v>
      </c>
      <c r="AD4" s="211" t="s">
        <v>27</v>
      </c>
      <c r="AE4" s="211" t="s">
        <v>28</v>
      </c>
      <c r="AF4" s="211" t="s">
        <v>29</v>
      </c>
      <c r="AG4" s="211" t="s">
        <v>30</v>
      </c>
      <c r="AH4" s="211" t="s">
        <v>31</v>
      </c>
      <c r="AI4" s="211" t="s">
        <v>32</v>
      </c>
      <c r="AJ4" s="211" t="s">
        <v>33</v>
      </c>
      <c r="AK4" s="211" t="s">
        <v>34</v>
      </c>
      <c r="AL4" s="212" t="s">
        <v>35</v>
      </c>
    </row>
    <row r="5" spans="1:39" ht="15.75" thickBot="1" x14ac:dyDescent="0.3">
      <c r="A5" s="711" t="s">
        <v>242</v>
      </c>
      <c r="B5" s="712"/>
      <c r="C5" s="712"/>
      <c r="D5" s="712"/>
      <c r="E5" s="712"/>
      <c r="F5" s="712"/>
      <c r="G5" s="712"/>
      <c r="H5" s="18"/>
      <c r="I5" s="712" t="str">
        <f>"1ère année : "&amp;SUM(I7:R7)&amp;" séances"</f>
        <v>1ère année : 12 séances</v>
      </c>
      <c r="J5" s="712"/>
      <c r="K5" s="712"/>
      <c r="L5" s="712"/>
      <c r="M5" s="712"/>
      <c r="N5" s="712"/>
      <c r="O5" s="712"/>
      <c r="P5" s="712"/>
      <c r="Q5" s="712"/>
      <c r="R5" s="712"/>
      <c r="S5" s="729" t="str">
        <f>"2éme année : "&amp;SUM(S7:AB7)&amp;" séances"</f>
        <v>2éme année : 31 séances</v>
      </c>
      <c r="T5" s="730"/>
      <c r="U5" s="730"/>
      <c r="V5" s="730"/>
      <c r="W5" s="730"/>
      <c r="X5" s="730"/>
      <c r="Y5" s="730"/>
      <c r="Z5" s="730"/>
      <c r="AA5" s="730"/>
      <c r="AB5" s="731"/>
      <c r="AC5" s="718" t="str">
        <f>"3éme année : "&amp;SUM(AC7:AL7)&amp;" séances"</f>
        <v>3éme année : 10 séances</v>
      </c>
      <c r="AD5" s="719"/>
      <c r="AE5" s="719"/>
      <c r="AF5" s="719"/>
      <c r="AG5" s="719"/>
      <c r="AH5" s="719"/>
      <c r="AI5" s="719"/>
      <c r="AJ5" s="719"/>
      <c r="AK5" s="719"/>
      <c r="AL5" s="720"/>
    </row>
    <row r="6" spans="1:39" ht="15.75" thickBot="1" x14ac:dyDescent="0.3">
      <c r="A6" s="726" t="s">
        <v>305</v>
      </c>
      <c r="B6" s="727"/>
      <c r="C6" s="727"/>
      <c r="D6" s="727"/>
      <c r="E6" s="727"/>
      <c r="F6" s="727"/>
      <c r="G6" s="728"/>
      <c r="H6" s="19"/>
      <c r="I6" s="173"/>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5"/>
      <c r="AM6" s="17"/>
    </row>
    <row r="7" spans="1:39" ht="16.5" customHeight="1" thickBot="1" x14ac:dyDescent="0.3">
      <c r="A7" s="80" t="s">
        <v>235</v>
      </c>
      <c r="B7" s="721" t="s">
        <v>234</v>
      </c>
      <c r="C7" s="722"/>
      <c r="D7" s="723" t="s">
        <v>233</v>
      </c>
      <c r="E7" s="724"/>
      <c r="F7" s="724"/>
      <c r="G7" s="725"/>
      <c r="H7" s="16"/>
      <c r="I7" s="209">
        <v>6</v>
      </c>
      <c r="J7" s="209">
        <v>2</v>
      </c>
      <c r="K7" s="209">
        <v>4</v>
      </c>
      <c r="L7" s="209"/>
      <c r="M7" s="209"/>
      <c r="N7" s="209"/>
      <c r="O7" s="209"/>
      <c r="P7" s="209"/>
      <c r="Q7" s="209"/>
      <c r="R7" s="209"/>
      <c r="S7" s="209">
        <v>2</v>
      </c>
      <c r="T7" s="209">
        <v>3</v>
      </c>
      <c r="U7" s="209">
        <v>4</v>
      </c>
      <c r="V7" s="209">
        <v>4</v>
      </c>
      <c r="W7" s="209">
        <v>4</v>
      </c>
      <c r="X7" s="209">
        <v>2</v>
      </c>
      <c r="Y7" s="209">
        <v>2</v>
      </c>
      <c r="Z7" s="209">
        <v>1</v>
      </c>
      <c r="AA7" s="209">
        <v>8</v>
      </c>
      <c r="AB7" s="209">
        <v>1</v>
      </c>
      <c r="AC7" s="209">
        <v>3</v>
      </c>
      <c r="AD7" s="209">
        <v>3</v>
      </c>
      <c r="AE7" s="209">
        <v>2</v>
      </c>
      <c r="AF7" s="209">
        <v>2</v>
      </c>
      <c r="AG7" s="209"/>
      <c r="AH7" s="209"/>
      <c r="AI7" s="209"/>
      <c r="AJ7" s="209"/>
      <c r="AK7" s="209"/>
      <c r="AL7" s="209"/>
      <c r="AM7" s="15"/>
    </row>
    <row r="8" spans="1:39" x14ac:dyDescent="0.25">
      <c r="A8" s="705" t="s">
        <v>221</v>
      </c>
      <c r="B8" s="94">
        <v>1</v>
      </c>
      <c r="C8" s="95" t="s">
        <v>43</v>
      </c>
      <c r="D8" s="699"/>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700"/>
      <c r="AI8" s="700"/>
      <c r="AJ8" s="700"/>
      <c r="AK8" s="700"/>
      <c r="AL8" s="701"/>
      <c r="AM8" s="14"/>
    </row>
    <row r="9" spans="1:39" ht="30" x14ac:dyDescent="0.25">
      <c r="A9" s="713"/>
      <c r="B9" s="96" t="s">
        <v>230</v>
      </c>
      <c r="C9" s="97" t="s">
        <v>320</v>
      </c>
      <c r="D9" s="166" t="s">
        <v>229</v>
      </c>
      <c r="E9" s="164"/>
      <c r="F9" s="159" t="s">
        <v>131</v>
      </c>
      <c r="G9" s="165"/>
      <c r="H9" s="4">
        <f>COUNTIF(I9:AL9,"x")</f>
        <v>0</v>
      </c>
      <c r="I9" s="121" t="e">
        <f>INDEX(Problématiques_compétences!$D$3:$BA$12,MATCH(Progression_Cycle4!I$4,Problématiques_compétences!$D$3:$D$12,0),3)</f>
        <v>#N/A</v>
      </c>
      <c r="J9" s="121">
        <f>INDEX(Problématiques_compétences!$D$3:$BA$12,MATCH(Progression_Cycle4!J$4,Problématiques_compétences!$D$3:$D$12,0),3)</f>
        <v>0</v>
      </c>
      <c r="K9" s="121">
        <f>INDEX(Problématiques_compétences!$D$3:$BA$12,MATCH(Progression_Cycle4!K$4,Problématiques_compétences!$D$3:$D$12,0),3)</f>
        <v>0</v>
      </c>
      <c r="L9" s="121" t="e">
        <f>INDEX(Problématiques_compétences!$D$3:$BA$12,MATCH(Progression_Cycle4!L$4,Problématiques_compétences!$D$3:$D$12,0),3)</f>
        <v>#N/A</v>
      </c>
      <c r="M9" s="121" t="e">
        <f>INDEX(Problématiques_compétences!$D$3:$BA$12,MATCH(Progression_Cycle4!M$4,Problématiques_compétences!$D$3:$D$12,0),3)</f>
        <v>#N/A</v>
      </c>
      <c r="N9" s="121" t="e">
        <f>INDEX(Problématiques_compétences!$D$3:$BA$12,MATCH(Progression_Cycle4!N$4,Problématiques_compétences!$D$3:$D$12,0),3)</f>
        <v>#N/A</v>
      </c>
      <c r="O9" s="121" t="e">
        <f>INDEX(Problématiques_compétences!$D$3:$BA$12,MATCH(Progression_Cycle4!O$4,Problématiques_compétences!$D$3:$D$12,0),3)</f>
        <v>#N/A</v>
      </c>
      <c r="P9" s="121" t="e">
        <f>INDEX(Problématiques_compétences!$D$3:$BA$12,MATCH(Progression_Cycle4!P$4,Problématiques_compétences!$D$3:$D$12,0),3)</f>
        <v>#N/A</v>
      </c>
      <c r="Q9" s="121" t="e">
        <f>INDEX(Problématiques_compétences!$D$3:$BA$12,MATCH(Progression_Cycle4!Q$4,Problématiques_compétences!$D$3:$D$12,0),3)</f>
        <v>#N/A</v>
      </c>
      <c r="R9" s="121" t="e">
        <f>INDEX(Problématiques_compétences!$D$3:$BA$12,MATCH(Progression_Cycle4!R$4,Problématiques_compétences!$D$3:$D$12,0),3)</f>
        <v>#N/A</v>
      </c>
      <c r="S9" s="236" t="e">
        <f>INDEX(Problématiques_compétences!$D$3:$BA$12,MATCH(Progression_Cycle4!S$4,Problématiques_compétences!$D$3:$D$12,0),3)</f>
        <v>#N/A</v>
      </c>
      <c r="T9" s="236" t="e">
        <f>INDEX(Problématiques_compétences!$D$3:$BA$12,MATCH(Progression_Cycle4!T$4,Problématiques_compétences!$D$3:$D$12,0),3)</f>
        <v>#N/A</v>
      </c>
      <c r="U9" s="236" t="e">
        <f>INDEX(Problématiques_compétences!$D$3:$BA$12,MATCH(Progression_Cycle4!U$4,Problématiques_compétences!$D$3:$D$12,0),3)</f>
        <v>#N/A</v>
      </c>
      <c r="V9" s="236" t="e">
        <f>INDEX(Problématiques_compétences!$D$3:$BA$12,MATCH(Progression_Cycle4!V$4,Problématiques_compétences!$D$3:$D$12,0),3)</f>
        <v>#N/A</v>
      </c>
      <c r="W9" s="236" t="e">
        <f>INDEX(Problématiques_compétences!$D$3:$BA$12,MATCH(Progression_Cycle4!W$4,Problématiques_compétences!$D$3:$D$12,0),3)</f>
        <v>#N/A</v>
      </c>
      <c r="X9" s="236" t="e">
        <f>INDEX(Problématiques_compétences!$D$3:$BA$12,MATCH(Progression_Cycle4!X$4,Problématiques_compétences!$D$3:$D$12,0),3)</f>
        <v>#N/A</v>
      </c>
      <c r="Y9" s="236" t="e">
        <f>INDEX(Problématiques_compétences!$D$3:$BA$12,MATCH(Progression_Cycle4!Y$4,Problématiques_compétences!$D$3:$D$12,0),3)</f>
        <v>#N/A</v>
      </c>
      <c r="Z9" s="236" t="e">
        <f>INDEX(Problématiques_compétences!$D$3:$BA$12,MATCH(Progression_Cycle4!Z$4,Problématiques_compétences!$D$3:$D$12,0),3)</f>
        <v>#N/A</v>
      </c>
      <c r="AA9" s="236" t="e">
        <f>INDEX(Problématiques_compétences!$D$3:$BA$12,MATCH(Progression_Cycle4!AA$4,Problématiques_compétences!$D$3:$D$12,0),3)</f>
        <v>#N/A</v>
      </c>
      <c r="AB9" s="236" t="e">
        <f>INDEX(Problématiques_compétences!$D$3:$BA$12,MATCH(Progression_Cycle4!AB$4,Problématiques_compétences!$D$3:$D$12,0),3)</f>
        <v>#N/A</v>
      </c>
      <c r="AC9" s="235" t="e">
        <f>INDEX(Problématiques_compétences!$D$3:$BA$12,MATCH(Progression_Cycle4!AC$4,Problématiques_compétences!$D$3:$D$12,0),3)</f>
        <v>#N/A</v>
      </c>
      <c r="AD9" s="235" t="e">
        <f>INDEX(Problématiques_compétences!$D$3:$BA$12,MATCH(Progression_Cycle4!AD$4,Problématiques_compétences!$D$3:$D$12,0),3)</f>
        <v>#N/A</v>
      </c>
      <c r="AE9" s="235" t="e">
        <f>INDEX(Problématiques_compétences!$D$3:$BA$12,MATCH(Progression_Cycle4!AE$4,Problématiques_compétences!$D$3:$D$12,0),3)</f>
        <v>#N/A</v>
      </c>
      <c r="AF9" s="235" t="e">
        <f>INDEX(Problématiques_compétences!$D$3:$BA$12,MATCH(Progression_Cycle4!AF$4,Problématiques_compétences!$D$3:$D$12,0),3)</f>
        <v>#N/A</v>
      </c>
      <c r="AG9" s="235" t="e">
        <f>INDEX(Problématiques_compétences!$D$3:$BA$12,MATCH(Progression_Cycle4!AG$4,Problématiques_compétences!$D$3:$D$12,0),3)</f>
        <v>#N/A</v>
      </c>
      <c r="AH9" s="235" t="e">
        <f>INDEX(Problématiques_compétences!$D$3:$BA$12,MATCH(Progression_Cycle4!AH$4,Problématiques_compétences!$D$3:$D$12,0),3)</f>
        <v>#N/A</v>
      </c>
      <c r="AI9" s="235" t="e">
        <f>INDEX(Problématiques_compétences!$D$3:$BA$12,MATCH(Progression_Cycle4!AI$4,Problématiques_compétences!$D$3:$D$12,0),3)</f>
        <v>#N/A</v>
      </c>
      <c r="AJ9" s="235" t="e">
        <f>INDEX(Problématiques_compétences!$D$3:$BA$12,MATCH(Progression_Cycle4!AJ$4,Problématiques_compétences!$D$3:$D$12,0),3)</f>
        <v>#N/A</v>
      </c>
      <c r="AK9" s="235" t="e">
        <f>INDEX(Problématiques_compétences!$D$3:$BA$12,MATCH(Progression_Cycle4!AK$4,Problématiques_compétences!$D$3:$D$12,0),3)</f>
        <v>#N/A</v>
      </c>
      <c r="AL9" s="235" t="e">
        <f>INDEX(Problématiques_compétences!$D$3:$BA$12,MATCH(Progression_Cycle4!AL$4,Problématiques_compétences!$D$3:$D$12,0),3)</f>
        <v>#N/A</v>
      </c>
    </row>
    <row r="10" spans="1:39" x14ac:dyDescent="0.25">
      <c r="A10" s="713"/>
      <c r="B10" s="98" t="s">
        <v>227</v>
      </c>
      <c r="C10" s="99" t="s">
        <v>321</v>
      </c>
      <c r="D10" s="163"/>
      <c r="E10" s="164"/>
      <c r="F10" s="159" t="s">
        <v>108</v>
      </c>
      <c r="G10" s="165"/>
      <c r="H10" s="4">
        <f>COUNTIF(I10:AL10,"x")</f>
        <v>0</v>
      </c>
      <c r="I10" s="121" t="e">
        <f>INDEX(Problématiques_compétences!$D$3:$BA$12,MATCH(Progression_Cycle4!I$4,Problématiques_compétences!$D$3:$D$12,0),4)</f>
        <v>#N/A</v>
      </c>
      <c r="J10" s="121">
        <f>INDEX(Problématiques_compétences!$D$3:$BA$12,MATCH(Progression_Cycle4!J$4,Problématiques_compétences!$D$3:$D$12,0),4)</f>
        <v>0</v>
      </c>
      <c r="K10" s="121">
        <f>INDEX(Problématiques_compétences!$D$3:$BA$12,MATCH(Progression_Cycle4!K$4,Problématiques_compétences!$D$3:$D$12,0),4)</f>
        <v>0</v>
      </c>
      <c r="L10" s="121" t="e">
        <f>INDEX(Problématiques_compétences!$D$3:$BA$12,MATCH(Progression_Cycle4!L$4,Problématiques_compétences!$D$3:$D$12,0),4)</f>
        <v>#N/A</v>
      </c>
      <c r="M10" s="121" t="e">
        <f>INDEX(Problématiques_compétences!$D$3:$BA$12,MATCH(Progression_Cycle4!M$4,Problématiques_compétences!$D$3:$D$12,0),4)</f>
        <v>#N/A</v>
      </c>
      <c r="N10" s="121" t="e">
        <f>INDEX(Problématiques_compétences!$D$3:$BA$12,MATCH(Progression_Cycle4!N$4,Problématiques_compétences!$D$3:$D$12,0),4)</f>
        <v>#N/A</v>
      </c>
      <c r="O10" s="121" t="e">
        <f>INDEX(Problématiques_compétences!$D$3:$BA$12,MATCH(Progression_Cycle4!O$4,Problématiques_compétences!$D$3:$D$12,0),4)</f>
        <v>#N/A</v>
      </c>
      <c r="P10" s="121" t="e">
        <f>INDEX(Problématiques_compétences!$D$3:$BA$12,MATCH(Progression_Cycle4!P$4,Problématiques_compétences!$D$3:$D$12,0),4)</f>
        <v>#N/A</v>
      </c>
      <c r="Q10" s="121" t="e">
        <f>INDEX(Problématiques_compétences!$D$3:$BA$12,MATCH(Progression_Cycle4!Q$4,Problématiques_compétences!$D$3:$D$12,0),4)</f>
        <v>#N/A</v>
      </c>
      <c r="R10" s="121" t="e">
        <f>INDEX(Problématiques_compétences!$D$3:$BA$12,MATCH(Progression_Cycle4!R$4,Problématiques_compétences!$D$3:$D$12,0),4)</f>
        <v>#N/A</v>
      </c>
      <c r="S10" s="236" t="e">
        <f>INDEX(Problématiques_compétences!$D$3:$BA$12,MATCH(Progression_Cycle4!S$4,Problématiques_compétences!$D$3:$D$12,0),4)</f>
        <v>#N/A</v>
      </c>
      <c r="T10" s="236" t="e">
        <f>INDEX(Problématiques_compétences!$D$3:$BA$12,MATCH(Progression_Cycle4!T$4,Problématiques_compétences!$D$3:$D$12,0),4)</f>
        <v>#N/A</v>
      </c>
      <c r="U10" s="236" t="e">
        <f>INDEX(Problématiques_compétences!$D$3:$BA$12,MATCH(Progression_Cycle4!U$4,Problématiques_compétences!$D$3:$D$12,0),4)</f>
        <v>#N/A</v>
      </c>
      <c r="V10" s="236" t="e">
        <f>INDEX(Problématiques_compétences!$D$3:$BA$12,MATCH(Progression_Cycle4!V$4,Problématiques_compétences!$D$3:$D$12,0),4)</f>
        <v>#N/A</v>
      </c>
      <c r="W10" s="236" t="e">
        <f>INDEX(Problématiques_compétences!$D$3:$BA$12,MATCH(Progression_Cycle4!W$4,Problématiques_compétences!$D$3:$D$12,0),4)</f>
        <v>#N/A</v>
      </c>
      <c r="X10" s="236" t="e">
        <f>INDEX(Problématiques_compétences!$D$3:$BA$12,MATCH(Progression_Cycle4!X$4,Problématiques_compétences!$D$3:$D$12,0),4)</f>
        <v>#N/A</v>
      </c>
      <c r="Y10" s="236" t="e">
        <f>INDEX(Problématiques_compétences!$D$3:$BA$12,MATCH(Progression_Cycle4!Y$4,Problématiques_compétences!$D$3:$D$12,0),4)</f>
        <v>#N/A</v>
      </c>
      <c r="Z10" s="236" t="e">
        <f>INDEX(Problématiques_compétences!$D$3:$BA$12,MATCH(Progression_Cycle4!Z$4,Problématiques_compétences!$D$3:$D$12,0),4)</f>
        <v>#N/A</v>
      </c>
      <c r="AA10" s="236" t="e">
        <f>INDEX(Problématiques_compétences!$D$3:$BA$12,MATCH(Progression_Cycle4!AA$4,Problématiques_compétences!$D$3:$D$12,0),4)</f>
        <v>#N/A</v>
      </c>
      <c r="AB10" s="236" t="e">
        <f>INDEX(Problématiques_compétences!$D$3:$BA$12,MATCH(Progression_Cycle4!AB$4,Problématiques_compétences!$D$3:$D$12,0),4)</f>
        <v>#N/A</v>
      </c>
      <c r="AC10" s="235" t="e">
        <f>INDEX(Problématiques_compétences!$D$3:$BA$12,MATCH(Progression_Cycle4!AC$4,Problématiques_compétences!$D$3:$D$12,0),4)</f>
        <v>#N/A</v>
      </c>
      <c r="AD10" s="235" t="e">
        <f>INDEX(Problématiques_compétences!$D$3:$BA$12,MATCH(Progression_Cycle4!AD$4,Problématiques_compétences!$D$3:$D$12,0),4)</f>
        <v>#N/A</v>
      </c>
      <c r="AE10" s="235" t="e">
        <f>INDEX(Problématiques_compétences!$D$3:$BA$12,MATCH(Progression_Cycle4!AE$4,Problématiques_compétences!$D$3:$D$12,0),4)</f>
        <v>#N/A</v>
      </c>
      <c r="AF10" s="235" t="e">
        <f>INDEX(Problématiques_compétences!$D$3:$BA$12,MATCH(Progression_Cycle4!AF$4,Problématiques_compétences!$D$3:$D$12,0),4)</f>
        <v>#N/A</v>
      </c>
      <c r="AG10" s="235" t="e">
        <f>INDEX(Problématiques_compétences!$D$3:$BA$12,MATCH(Progression_Cycle4!AG$4,Problématiques_compétences!$D$3:$D$12,0),4)</f>
        <v>#N/A</v>
      </c>
      <c r="AH10" s="235" t="e">
        <f>INDEX(Problématiques_compétences!$D$3:$BA$12,MATCH(Progression_Cycle4!AH$4,Problématiques_compétences!$D$3:$D$12,0),4)</f>
        <v>#N/A</v>
      </c>
      <c r="AI10" s="235" t="e">
        <f>INDEX(Problématiques_compétences!$D$3:$BA$12,MATCH(Progression_Cycle4!AI$4,Problématiques_compétences!$D$3:$D$12,0),4)</f>
        <v>#N/A</v>
      </c>
      <c r="AJ10" s="235" t="e">
        <f>INDEX(Problématiques_compétences!$D$3:$BA$12,MATCH(Progression_Cycle4!AJ$4,Problématiques_compétences!$D$3:$D$12,0),4)</f>
        <v>#N/A</v>
      </c>
      <c r="AK10" s="235" t="e">
        <f>INDEX(Problématiques_compétences!$D$3:$BA$12,MATCH(Progression_Cycle4!AK$4,Problématiques_compétences!$D$3:$D$12,0),4)</f>
        <v>#N/A</v>
      </c>
      <c r="AL10" s="235" t="e">
        <f>INDEX(Problématiques_compétences!$D$3:$BA$12,MATCH(Progression_Cycle4!AL$4,Problématiques_compétences!$D$3:$D$12,0),4)</f>
        <v>#N/A</v>
      </c>
    </row>
    <row r="11" spans="1:39" ht="30" x14ac:dyDescent="0.25">
      <c r="A11" s="713"/>
      <c r="B11" s="96" t="s">
        <v>225</v>
      </c>
      <c r="C11" s="97" t="s">
        <v>271</v>
      </c>
      <c r="D11" s="166" t="s">
        <v>194</v>
      </c>
      <c r="E11" s="164"/>
      <c r="F11" s="164"/>
      <c r="G11" s="165"/>
      <c r="H11" s="4">
        <f>COUNTIF(I11:AL11,"x")</f>
        <v>0</v>
      </c>
      <c r="I11" s="121" t="e">
        <f>INDEX(Problématiques_compétences!$D$3:$BA$12,MATCH(Progression_Cycle4!I$4,Problématiques_compétences!$D$3:$D$12,0),5)</f>
        <v>#N/A</v>
      </c>
      <c r="J11" s="121">
        <f>INDEX(Problématiques_compétences!$D$3:$BA$12,MATCH(Progression_Cycle4!J$4,Problématiques_compétences!$D$3:$D$12,0),5)</f>
        <v>0</v>
      </c>
      <c r="K11" s="121">
        <f>INDEX(Problématiques_compétences!$D$3:$BA$12,MATCH(Progression_Cycle4!K$4,Problématiques_compétences!$D$3:$D$12,0),5)</f>
        <v>0</v>
      </c>
      <c r="L11" s="121" t="e">
        <f>INDEX(Problématiques_compétences!$D$3:$BA$12,MATCH(Progression_Cycle4!L$4,Problématiques_compétences!$D$3:$D$12,0),5)</f>
        <v>#N/A</v>
      </c>
      <c r="M11" s="121" t="e">
        <f>INDEX(Problématiques_compétences!$D$3:$BA$12,MATCH(Progression_Cycle4!M$4,Problématiques_compétences!$D$3:$D$12,0),5)</f>
        <v>#N/A</v>
      </c>
      <c r="N11" s="121" t="e">
        <f>INDEX(Problématiques_compétences!$D$3:$BA$12,MATCH(Progression_Cycle4!N$4,Problématiques_compétences!$D$3:$D$12,0),5)</f>
        <v>#N/A</v>
      </c>
      <c r="O11" s="121" t="e">
        <f>INDEX(Problématiques_compétences!$D$3:$BA$12,MATCH(Progression_Cycle4!O$4,Problématiques_compétences!$D$3:$D$12,0),5)</f>
        <v>#N/A</v>
      </c>
      <c r="P11" s="121" t="e">
        <f>INDEX(Problématiques_compétences!$D$3:$BA$12,MATCH(Progression_Cycle4!P$4,Problématiques_compétences!$D$3:$D$12,0),5)</f>
        <v>#N/A</v>
      </c>
      <c r="Q11" s="121" t="e">
        <f>INDEX(Problématiques_compétences!$D$3:$BA$12,MATCH(Progression_Cycle4!Q$4,Problématiques_compétences!$D$3:$D$12,0),5)</f>
        <v>#N/A</v>
      </c>
      <c r="R11" s="121" t="e">
        <f>INDEX(Problématiques_compétences!$D$3:$BA$12,MATCH(Progression_Cycle4!R$4,Problématiques_compétences!$D$3:$D$12,0),5)</f>
        <v>#N/A</v>
      </c>
      <c r="S11" s="236" t="e">
        <f>INDEX(Problématiques_compétences!$D$3:$BA$12,MATCH(Progression_Cycle4!S$4,Problématiques_compétences!$D$3:$D$12,0),5)</f>
        <v>#N/A</v>
      </c>
      <c r="T11" s="236" t="e">
        <f>INDEX(Problématiques_compétences!$D$3:$BA$12,MATCH(Progression_Cycle4!T$4,Problématiques_compétences!$D$3:$D$12,0),5)</f>
        <v>#N/A</v>
      </c>
      <c r="U11" s="236" t="e">
        <f>INDEX(Problématiques_compétences!$D$3:$BA$12,MATCH(Progression_Cycle4!U$4,Problématiques_compétences!$D$3:$D$12,0),5)</f>
        <v>#N/A</v>
      </c>
      <c r="V11" s="236" t="e">
        <f>INDEX(Problématiques_compétences!$D$3:$BA$12,MATCH(Progression_Cycle4!V$4,Problématiques_compétences!$D$3:$D$12,0),5)</f>
        <v>#N/A</v>
      </c>
      <c r="W11" s="236" t="e">
        <f>INDEX(Problématiques_compétences!$D$3:$BA$12,MATCH(Progression_Cycle4!W$4,Problématiques_compétences!$D$3:$D$12,0),5)</f>
        <v>#N/A</v>
      </c>
      <c r="X11" s="236" t="e">
        <f>INDEX(Problématiques_compétences!$D$3:$BA$12,MATCH(Progression_Cycle4!X$4,Problématiques_compétences!$D$3:$D$12,0),5)</f>
        <v>#N/A</v>
      </c>
      <c r="Y11" s="236" t="e">
        <f>INDEX(Problématiques_compétences!$D$3:$BA$12,MATCH(Progression_Cycle4!Y$4,Problématiques_compétences!$D$3:$D$12,0),5)</f>
        <v>#N/A</v>
      </c>
      <c r="Z11" s="236" t="e">
        <f>INDEX(Problématiques_compétences!$D$3:$BA$12,MATCH(Progression_Cycle4!Z$4,Problématiques_compétences!$D$3:$D$12,0),5)</f>
        <v>#N/A</v>
      </c>
      <c r="AA11" s="236" t="e">
        <f>INDEX(Problématiques_compétences!$D$3:$BA$12,MATCH(Progression_Cycle4!AA$4,Problématiques_compétences!$D$3:$D$12,0),5)</f>
        <v>#N/A</v>
      </c>
      <c r="AB11" s="236" t="e">
        <f>INDEX(Problématiques_compétences!$D$3:$BA$12,MATCH(Progression_Cycle4!AB$4,Problématiques_compétences!$D$3:$D$12,0),5)</f>
        <v>#N/A</v>
      </c>
      <c r="AC11" s="235" t="e">
        <f>INDEX(Problématiques_compétences!$D$3:$BA$12,MATCH(Progression_Cycle4!AC$4,Problématiques_compétences!$D$3:$D$12,0),5)</f>
        <v>#N/A</v>
      </c>
      <c r="AD11" s="235" t="e">
        <f>INDEX(Problématiques_compétences!$D$3:$BA$12,MATCH(Progression_Cycle4!AD$4,Problématiques_compétences!$D$3:$D$12,0),5)</f>
        <v>#N/A</v>
      </c>
      <c r="AE11" s="235" t="e">
        <f>INDEX(Problématiques_compétences!$D$3:$BA$12,MATCH(Progression_Cycle4!AE$4,Problématiques_compétences!$D$3:$D$12,0),5)</f>
        <v>#N/A</v>
      </c>
      <c r="AF11" s="235" t="e">
        <f>INDEX(Problématiques_compétences!$D$3:$BA$12,MATCH(Progression_Cycle4!AF$4,Problématiques_compétences!$D$3:$D$12,0),5)</f>
        <v>#N/A</v>
      </c>
      <c r="AG11" s="235" t="e">
        <f>INDEX(Problématiques_compétences!$D$3:$BA$12,MATCH(Progression_Cycle4!AG$4,Problématiques_compétences!$D$3:$D$12,0),5)</f>
        <v>#N/A</v>
      </c>
      <c r="AH11" s="235" t="e">
        <f>INDEX(Problématiques_compétences!$D$3:$BA$12,MATCH(Progression_Cycle4!AH$4,Problématiques_compétences!$D$3:$D$12,0),5)</f>
        <v>#N/A</v>
      </c>
      <c r="AI11" s="235" t="e">
        <f>INDEX(Problématiques_compétences!$D$3:$BA$12,MATCH(Progression_Cycle4!AI$4,Problématiques_compétences!$D$3:$D$12,0),5)</f>
        <v>#N/A</v>
      </c>
      <c r="AJ11" s="235" t="e">
        <f>INDEX(Problématiques_compétences!$D$3:$BA$12,MATCH(Progression_Cycle4!AJ$4,Problématiques_compétences!$D$3:$D$12,0),5)</f>
        <v>#N/A</v>
      </c>
      <c r="AK11" s="235" t="e">
        <f>INDEX(Problématiques_compétences!$D$3:$BA$12,MATCH(Progression_Cycle4!AK$4,Problématiques_compétences!$D$3:$D$12,0),5)</f>
        <v>#N/A</v>
      </c>
      <c r="AL11" s="235" t="e">
        <f>INDEX(Problématiques_compétences!$D$3:$BA$12,MATCH(Progression_Cycle4!AL$4,Problématiques_compétences!$D$3:$D$12,0),5)</f>
        <v>#N/A</v>
      </c>
    </row>
    <row r="12" spans="1:39" ht="15.75" thickBot="1" x14ac:dyDescent="0.3">
      <c r="A12" s="714"/>
      <c r="B12" s="100" t="s">
        <v>224</v>
      </c>
      <c r="C12" s="111" t="s">
        <v>273</v>
      </c>
      <c r="D12" s="13" t="s">
        <v>208</v>
      </c>
      <c r="E12" s="164"/>
      <c r="F12" s="164"/>
      <c r="G12" s="165"/>
      <c r="H12" s="4">
        <f>COUNTIF(I12:AL12,"x")</f>
        <v>0</v>
      </c>
      <c r="I12" s="121" t="e">
        <f>INDEX(Problématiques_compétences!$D$3:$BA$12,MATCH(Progression_Cycle4!I$4,Problématiques_compétences!$D$3:$D$12,0),6)</f>
        <v>#N/A</v>
      </c>
      <c r="J12" s="121">
        <f>INDEX(Problématiques_compétences!$D$3:$BA$12,MATCH(Progression_Cycle4!J$4,Problématiques_compétences!$D$3:$D$12,0),6)</f>
        <v>0</v>
      </c>
      <c r="K12" s="121">
        <f>INDEX(Problématiques_compétences!$D$3:$BA$12,MATCH(Progression_Cycle4!K$4,Problématiques_compétences!$D$3:$D$12,0),6)</f>
        <v>0</v>
      </c>
      <c r="L12" s="121" t="e">
        <f>INDEX(Problématiques_compétences!$D$3:$BA$12,MATCH(Progression_Cycle4!L$4,Problématiques_compétences!$D$3:$D$12,0),6)</f>
        <v>#N/A</v>
      </c>
      <c r="M12" s="121" t="e">
        <f>INDEX(Problématiques_compétences!$D$3:$BA$12,MATCH(Progression_Cycle4!M$4,Problématiques_compétences!$D$3:$D$12,0),6)</f>
        <v>#N/A</v>
      </c>
      <c r="N12" s="121" t="e">
        <f>INDEX(Problématiques_compétences!$D$3:$BA$12,MATCH(Progression_Cycle4!N$4,Problématiques_compétences!$D$3:$D$12,0),6)</f>
        <v>#N/A</v>
      </c>
      <c r="O12" s="121" t="e">
        <f>INDEX(Problématiques_compétences!$D$3:$BA$12,MATCH(Progression_Cycle4!O$4,Problématiques_compétences!$D$3:$D$12,0),6)</f>
        <v>#N/A</v>
      </c>
      <c r="P12" s="121" t="e">
        <f>INDEX(Problématiques_compétences!$D$3:$BA$12,MATCH(Progression_Cycle4!P$4,Problématiques_compétences!$D$3:$D$12,0),6)</f>
        <v>#N/A</v>
      </c>
      <c r="Q12" s="121" t="e">
        <f>INDEX(Problématiques_compétences!$D$3:$BA$12,MATCH(Progression_Cycle4!Q$4,Problématiques_compétences!$D$3:$D$12,0),6)</f>
        <v>#N/A</v>
      </c>
      <c r="R12" s="121" t="e">
        <f>INDEX(Problématiques_compétences!$D$3:$BA$12,MATCH(Progression_Cycle4!R$4,Problématiques_compétences!$D$3:$D$12,0),6)</f>
        <v>#N/A</v>
      </c>
      <c r="S12" s="236" t="e">
        <f>INDEX(Problématiques_compétences!$D$3:$BA$12,MATCH(Progression_Cycle4!S$4,Problématiques_compétences!$D$3:$D$12,0),6)</f>
        <v>#N/A</v>
      </c>
      <c r="T12" s="236" t="e">
        <f>INDEX(Problématiques_compétences!$D$3:$BA$12,MATCH(Progression_Cycle4!T$4,Problématiques_compétences!$D$3:$D$12,0),6)</f>
        <v>#N/A</v>
      </c>
      <c r="U12" s="236" t="e">
        <f>INDEX(Problématiques_compétences!$D$3:$BA$12,MATCH(Progression_Cycle4!U$4,Problématiques_compétences!$D$3:$D$12,0),6)</f>
        <v>#N/A</v>
      </c>
      <c r="V12" s="236" t="e">
        <f>INDEX(Problématiques_compétences!$D$3:$BA$12,MATCH(Progression_Cycle4!V$4,Problématiques_compétences!$D$3:$D$12,0),6)</f>
        <v>#N/A</v>
      </c>
      <c r="W12" s="236" t="e">
        <f>INDEX(Problématiques_compétences!$D$3:$BA$12,MATCH(Progression_Cycle4!W$4,Problématiques_compétences!$D$3:$D$12,0),6)</f>
        <v>#N/A</v>
      </c>
      <c r="X12" s="236" t="e">
        <f>INDEX(Problématiques_compétences!$D$3:$BA$12,MATCH(Progression_Cycle4!X$4,Problématiques_compétences!$D$3:$D$12,0),6)</f>
        <v>#N/A</v>
      </c>
      <c r="Y12" s="236" t="e">
        <f>INDEX(Problématiques_compétences!$D$3:$BA$12,MATCH(Progression_Cycle4!Y$4,Problématiques_compétences!$D$3:$D$12,0),6)</f>
        <v>#N/A</v>
      </c>
      <c r="Z12" s="236" t="e">
        <f>INDEX(Problématiques_compétences!$D$3:$BA$12,MATCH(Progression_Cycle4!Z$4,Problématiques_compétences!$D$3:$D$12,0),6)</f>
        <v>#N/A</v>
      </c>
      <c r="AA12" s="236" t="e">
        <f>INDEX(Problématiques_compétences!$D$3:$BA$12,MATCH(Progression_Cycle4!AA$4,Problématiques_compétences!$D$3:$D$12,0),6)</f>
        <v>#N/A</v>
      </c>
      <c r="AB12" s="236" t="e">
        <f>INDEX(Problématiques_compétences!$D$3:$BA$12,MATCH(Progression_Cycle4!AB$4,Problématiques_compétences!$D$3:$D$12,0),6)</f>
        <v>#N/A</v>
      </c>
      <c r="AC12" s="235" t="e">
        <f>INDEX(Problématiques_compétences!$D$3:$BA$12,MATCH(Progression_Cycle4!AC$4,Problématiques_compétences!$D$3:$D$12,0),6)</f>
        <v>#N/A</v>
      </c>
      <c r="AD12" s="235" t="e">
        <f>INDEX(Problématiques_compétences!$D$3:$BA$12,MATCH(Progression_Cycle4!AD$4,Problématiques_compétences!$D$3:$D$12,0),6)</f>
        <v>#N/A</v>
      </c>
      <c r="AE12" s="235" t="e">
        <f>INDEX(Problématiques_compétences!$D$3:$BA$12,MATCH(Progression_Cycle4!AE$4,Problématiques_compétences!$D$3:$D$12,0),6)</f>
        <v>#N/A</v>
      </c>
      <c r="AF12" s="235" t="e">
        <f>INDEX(Problématiques_compétences!$D$3:$BA$12,MATCH(Progression_Cycle4!AF$4,Problématiques_compétences!$D$3:$D$12,0),6)</f>
        <v>#N/A</v>
      </c>
      <c r="AG12" s="235" t="e">
        <f>INDEX(Problématiques_compétences!$D$3:$BA$12,MATCH(Progression_Cycle4!AG$4,Problématiques_compétences!$D$3:$D$12,0),6)</f>
        <v>#N/A</v>
      </c>
      <c r="AH12" s="235" t="e">
        <f>INDEX(Problématiques_compétences!$D$3:$BA$12,MATCH(Progression_Cycle4!AH$4,Problématiques_compétences!$D$3:$D$12,0),6)</f>
        <v>#N/A</v>
      </c>
      <c r="AI12" s="235" t="e">
        <f>INDEX(Problématiques_compétences!$D$3:$BA$12,MATCH(Progression_Cycle4!AI$4,Problématiques_compétences!$D$3:$D$12,0),6)</f>
        <v>#N/A</v>
      </c>
      <c r="AJ12" s="235" t="e">
        <f>INDEX(Problématiques_compétences!$D$3:$BA$12,MATCH(Progression_Cycle4!AJ$4,Problématiques_compétences!$D$3:$D$12,0),6)</f>
        <v>#N/A</v>
      </c>
      <c r="AK12" s="235" t="e">
        <f>INDEX(Problématiques_compétences!$D$3:$BA$12,MATCH(Progression_Cycle4!AK$4,Problématiques_compétences!$D$3:$D$12,0),6)</f>
        <v>#N/A</v>
      </c>
      <c r="AL12" s="235" t="e">
        <f>INDEX(Problématiques_compétences!$D$3:$BA$12,MATCH(Progression_Cycle4!AL$4,Problématiques_compétences!$D$3:$D$12,0),6)</f>
        <v>#N/A</v>
      </c>
    </row>
    <row r="13" spans="1:39" x14ac:dyDescent="0.25">
      <c r="A13" s="705" t="s">
        <v>221</v>
      </c>
      <c r="B13" s="94">
        <v>2</v>
      </c>
      <c r="C13" s="95" t="s">
        <v>45</v>
      </c>
      <c r="D13" s="699"/>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1"/>
    </row>
    <row r="14" spans="1:39" ht="45" x14ac:dyDescent="0.25">
      <c r="A14" s="713"/>
      <c r="B14" s="96" t="s">
        <v>218</v>
      </c>
      <c r="C14" s="102" t="s">
        <v>272</v>
      </c>
      <c r="D14" s="172" t="s">
        <v>217</v>
      </c>
      <c r="E14" s="164"/>
      <c r="F14" s="164"/>
      <c r="G14" s="165"/>
      <c r="H14" s="4">
        <f t="shared" ref="H14:H20" si="0">COUNTIF(I14:AL14,"x")</f>
        <v>1</v>
      </c>
      <c r="I14" s="121" t="e">
        <f>INDEX(Problématiques_compétences!$D$3:$BA$12,MATCH(Progression_Cycle4!I$4,Problématiques_compétences!$D$3:$D$12,0),11)</f>
        <v>#N/A</v>
      </c>
      <c r="J14" s="121" t="str">
        <f>INDEX(Problématiques_compétences!$D$3:$BA$12,MATCH(Progression_Cycle4!J$4,Problématiques_compétences!$D$3:$D$12,0),11)</f>
        <v>x</v>
      </c>
      <c r="K14" s="121">
        <f>INDEX(Problématiques_compétences!$D$3:$BA$12,MATCH(Progression_Cycle4!K$4,Problématiques_compétences!$D$3:$D$12,0),11)</f>
        <v>0</v>
      </c>
      <c r="L14" s="121" t="e">
        <f>INDEX(Problématiques_compétences!$D$3:$BA$12,MATCH(Progression_Cycle4!L$4,Problématiques_compétences!$D$3:$D$12,0),11)</f>
        <v>#N/A</v>
      </c>
      <c r="M14" s="121" t="e">
        <f>INDEX(Problématiques_compétences!$D$3:$BA$12,MATCH(Progression_Cycle4!M$4,Problématiques_compétences!$D$3:$D$12,0),11)</f>
        <v>#N/A</v>
      </c>
      <c r="N14" s="121" t="e">
        <f>INDEX(Problématiques_compétences!$D$3:$BA$12,MATCH(Progression_Cycle4!N$4,Problématiques_compétences!$D$3:$D$12,0),11)</f>
        <v>#N/A</v>
      </c>
      <c r="O14" s="121" t="e">
        <f>INDEX(Problématiques_compétences!$D$3:$BA$12,MATCH(Progression_Cycle4!O$4,Problématiques_compétences!$D$3:$D$12,0),11)</f>
        <v>#N/A</v>
      </c>
      <c r="P14" s="121" t="e">
        <f>INDEX(Problématiques_compétences!$D$3:$BA$12,MATCH(Progression_Cycle4!P$4,Problématiques_compétences!$D$3:$D$12,0),11)</f>
        <v>#N/A</v>
      </c>
      <c r="Q14" s="121" t="e">
        <f>INDEX(Problématiques_compétences!$D$3:$BA$12,MATCH(Progression_Cycle4!Q$4,Problématiques_compétences!$D$3:$D$12,0),11)</f>
        <v>#N/A</v>
      </c>
      <c r="R14" s="121" t="e">
        <f>INDEX(Problématiques_compétences!$D$3:$BA$12,MATCH(Progression_Cycle4!R$4,Problématiques_compétences!$D$3:$D$12,0),11)</f>
        <v>#N/A</v>
      </c>
      <c r="S14" s="236" t="e">
        <f>INDEX(Problématiques_compétences!$D$3:$BA$12,MATCH(Progression_Cycle4!S$4,Problématiques_compétences!$D$3:$D$12,0),11)</f>
        <v>#N/A</v>
      </c>
      <c r="T14" s="236" t="e">
        <f>INDEX(Problématiques_compétences!$D$3:$BA$12,MATCH(Progression_Cycle4!T$4,Problématiques_compétences!$D$3:$D$12,0),11)</f>
        <v>#N/A</v>
      </c>
      <c r="U14" s="236" t="e">
        <f>INDEX(Problématiques_compétences!$D$3:$BA$12,MATCH(Progression_Cycle4!U$4,Problématiques_compétences!$D$3:$D$12,0),11)</f>
        <v>#N/A</v>
      </c>
      <c r="V14" s="236" t="e">
        <f>INDEX(Problématiques_compétences!$D$3:$BA$12,MATCH(Progression_Cycle4!V$4,Problématiques_compétences!$D$3:$D$12,0),11)</f>
        <v>#N/A</v>
      </c>
      <c r="W14" s="236" t="e">
        <f>INDEX(Problématiques_compétences!$D$3:$BA$12,MATCH(Progression_Cycle4!W$4,Problématiques_compétences!$D$3:$D$12,0),11)</f>
        <v>#N/A</v>
      </c>
      <c r="X14" s="236" t="e">
        <f>INDEX(Problématiques_compétences!$D$3:$BA$12,MATCH(Progression_Cycle4!X$4,Problématiques_compétences!$D$3:$D$12,0),11)</f>
        <v>#N/A</v>
      </c>
      <c r="Y14" s="236" t="e">
        <f>INDEX(Problématiques_compétences!$D$3:$BA$12,MATCH(Progression_Cycle4!Y$4,Problématiques_compétences!$D$3:$D$12,0),11)</f>
        <v>#N/A</v>
      </c>
      <c r="Z14" s="236" t="e">
        <f>INDEX(Problématiques_compétences!$D$3:$BA$12,MATCH(Progression_Cycle4!Z$4,Problématiques_compétences!$D$3:$D$12,0),11)</f>
        <v>#N/A</v>
      </c>
      <c r="AA14" s="236" t="e">
        <f>INDEX(Problématiques_compétences!$D$3:$BA$12,MATCH(Progression_Cycle4!AA$4,Problématiques_compétences!$D$3:$D$12,0),11)</f>
        <v>#N/A</v>
      </c>
      <c r="AB14" s="236" t="e">
        <f>INDEX(Problématiques_compétences!$D$3:$BA$12,MATCH(Progression_Cycle4!AB$4,Problématiques_compétences!$D$3:$D$12,0),11)</f>
        <v>#N/A</v>
      </c>
      <c r="AC14" s="235" t="e">
        <f>INDEX(Problématiques_compétences!$D$3:$BA$12,MATCH(Progression_Cycle4!AC$4,Problématiques_compétences!$D$3:$D$12,0),11)</f>
        <v>#N/A</v>
      </c>
      <c r="AD14" s="235" t="e">
        <f>INDEX(Problématiques_compétences!$D$3:$BA$12,MATCH(Progression_Cycle4!AD$4,Problématiques_compétences!$D$3:$D$12,0),11)</f>
        <v>#N/A</v>
      </c>
      <c r="AE14" s="235" t="e">
        <f>INDEX(Problématiques_compétences!$D$3:$BA$12,MATCH(Progression_Cycle4!AE$4,Problématiques_compétences!$D$3:$D$12,0),11)</f>
        <v>#N/A</v>
      </c>
      <c r="AF14" s="235" t="e">
        <f>INDEX(Problématiques_compétences!$D$3:$BA$12,MATCH(Progression_Cycle4!AF$4,Problématiques_compétences!$D$3:$D$12,0),11)</f>
        <v>#N/A</v>
      </c>
      <c r="AG14" s="235" t="e">
        <f>INDEX(Problématiques_compétences!$D$3:$BA$12,MATCH(Progression_Cycle4!AG$4,Problématiques_compétences!$D$3:$D$12,0),11)</f>
        <v>#N/A</v>
      </c>
      <c r="AH14" s="235" t="e">
        <f>INDEX(Problématiques_compétences!$D$3:$BA$12,MATCH(Progression_Cycle4!AH$4,Problématiques_compétences!$D$3:$D$12,0),11)</f>
        <v>#N/A</v>
      </c>
      <c r="AI14" s="235" t="e">
        <f>INDEX(Problématiques_compétences!$D$3:$BA$12,MATCH(Progression_Cycle4!AI$4,Problématiques_compétences!$D$3:$D$12,0),11)</f>
        <v>#N/A</v>
      </c>
      <c r="AJ14" s="235" t="e">
        <f>INDEX(Problématiques_compétences!$D$3:$BA$12,MATCH(Progression_Cycle4!AJ$4,Problématiques_compétences!$D$3:$D$12,0),11)</f>
        <v>#N/A</v>
      </c>
      <c r="AK14" s="235" t="e">
        <f>INDEX(Problématiques_compétences!$D$3:$BA$12,MATCH(Progression_Cycle4!AK$4,Problématiques_compétences!$D$3:$D$12,0),11)</f>
        <v>#N/A</v>
      </c>
      <c r="AL14" s="235" t="e">
        <f>INDEX(Problématiques_compétences!$D$3:$BA$12,MATCH(Progression_Cycle4!AL$4,Problématiques_compétences!$D$3:$D$12,0),11)</f>
        <v>#N/A</v>
      </c>
    </row>
    <row r="15" spans="1:39" ht="45" x14ac:dyDescent="0.25">
      <c r="A15" s="713"/>
      <c r="B15" s="98" t="s">
        <v>215</v>
      </c>
      <c r="C15" s="103" t="s">
        <v>322</v>
      </c>
      <c r="D15" s="163"/>
      <c r="E15" s="164"/>
      <c r="F15" s="159" t="s">
        <v>119</v>
      </c>
      <c r="G15" s="165"/>
      <c r="H15" s="4">
        <f t="shared" si="0"/>
        <v>0</v>
      </c>
      <c r="I15" s="121" t="e">
        <f>INDEX(Problématiques_compétences!$D$3:$BA$12,MATCH(Progression_Cycle4!I$4,Problématiques_compétences!$D$3:$D$12,0),12)</f>
        <v>#N/A</v>
      </c>
      <c r="J15" s="121">
        <f>INDEX(Problématiques_compétences!$D$3:$BA$12,MATCH(Progression_Cycle4!J$4,Problématiques_compétences!$D$3:$D$12,0),12)</f>
        <v>0</v>
      </c>
      <c r="K15" s="121">
        <f>INDEX(Problématiques_compétences!$D$3:$BA$12,MATCH(Progression_Cycle4!K$4,Problématiques_compétences!$D$3:$D$12,0),12)</f>
        <v>0</v>
      </c>
      <c r="L15" s="121" t="e">
        <f>INDEX(Problématiques_compétences!$D$3:$BA$12,MATCH(Progression_Cycle4!L$4,Problématiques_compétences!$D$3:$D$12,0),12)</f>
        <v>#N/A</v>
      </c>
      <c r="M15" s="121" t="e">
        <f>INDEX(Problématiques_compétences!$D$3:$BA$12,MATCH(Progression_Cycle4!M$4,Problématiques_compétences!$D$3:$D$12,0),12)</f>
        <v>#N/A</v>
      </c>
      <c r="N15" s="121" t="e">
        <f>INDEX(Problématiques_compétences!$D$3:$BA$12,MATCH(Progression_Cycle4!N$4,Problématiques_compétences!$D$3:$D$12,0),12)</f>
        <v>#N/A</v>
      </c>
      <c r="O15" s="121" t="e">
        <f>INDEX(Problématiques_compétences!$D$3:$BA$12,MATCH(Progression_Cycle4!O$4,Problématiques_compétences!$D$3:$D$12,0),12)</f>
        <v>#N/A</v>
      </c>
      <c r="P15" s="121" t="e">
        <f>INDEX(Problématiques_compétences!$D$3:$BA$12,MATCH(Progression_Cycle4!P$4,Problématiques_compétences!$D$3:$D$12,0),12)</f>
        <v>#N/A</v>
      </c>
      <c r="Q15" s="121" t="e">
        <f>INDEX(Problématiques_compétences!$D$3:$BA$12,MATCH(Progression_Cycle4!Q$4,Problématiques_compétences!$D$3:$D$12,0),12)</f>
        <v>#N/A</v>
      </c>
      <c r="R15" s="121" t="e">
        <f>INDEX(Problématiques_compétences!$D$3:$BA$12,MATCH(Progression_Cycle4!R$4,Problématiques_compétences!$D$3:$D$12,0),12)</f>
        <v>#N/A</v>
      </c>
      <c r="S15" s="236" t="e">
        <f>INDEX(Problématiques_compétences!$D$3:$BA$12,MATCH(Progression_Cycle4!S$4,Problématiques_compétences!$D$3:$D$12,0),12)</f>
        <v>#N/A</v>
      </c>
      <c r="T15" s="236" t="e">
        <f>INDEX(Problématiques_compétences!$D$3:$BA$12,MATCH(Progression_Cycle4!T$4,Problématiques_compétences!$D$3:$D$12,0),12)</f>
        <v>#N/A</v>
      </c>
      <c r="U15" s="236" t="e">
        <f>INDEX(Problématiques_compétences!$D$3:$BA$12,MATCH(Progression_Cycle4!U$4,Problématiques_compétences!$D$3:$D$12,0),12)</f>
        <v>#N/A</v>
      </c>
      <c r="V15" s="236" t="e">
        <f>INDEX(Problématiques_compétences!$D$3:$BA$12,MATCH(Progression_Cycle4!V$4,Problématiques_compétences!$D$3:$D$12,0),12)</f>
        <v>#N/A</v>
      </c>
      <c r="W15" s="236" t="e">
        <f>INDEX(Problématiques_compétences!$D$3:$BA$12,MATCH(Progression_Cycle4!W$4,Problématiques_compétences!$D$3:$D$12,0),12)</f>
        <v>#N/A</v>
      </c>
      <c r="X15" s="236" t="e">
        <f>INDEX(Problématiques_compétences!$D$3:$BA$12,MATCH(Progression_Cycle4!X$4,Problématiques_compétences!$D$3:$D$12,0),12)</f>
        <v>#N/A</v>
      </c>
      <c r="Y15" s="236" t="e">
        <f>INDEX(Problématiques_compétences!$D$3:$BA$12,MATCH(Progression_Cycle4!Y$4,Problématiques_compétences!$D$3:$D$12,0),12)</f>
        <v>#N/A</v>
      </c>
      <c r="Z15" s="236" t="e">
        <f>INDEX(Problématiques_compétences!$D$3:$BA$12,MATCH(Progression_Cycle4!Z$4,Problématiques_compétences!$D$3:$D$12,0),12)</f>
        <v>#N/A</v>
      </c>
      <c r="AA15" s="236" t="e">
        <f>INDEX(Problématiques_compétences!$D$3:$BA$12,MATCH(Progression_Cycle4!AA$4,Problématiques_compétences!$D$3:$D$12,0),12)</f>
        <v>#N/A</v>
      </c>
      <c r="AB15" s="236" t="e">
        <f>INDEX(Problématiques_compétences!$D$3:$BA$12,MATCH(Progression_Cycle4!AB$4,Problématiques_compétences!$D$3:$D$12,0),12)</f>
        <v>#N/A</v>
      </c>
      <c r="AC15" s="235" t="e">
        <f>INDEX(Problématiques_compétences!$D$3:$BA$12,MATCH(Progression_Cycle4!AC$4,Problématiques_compétences!$D$3:$D$12,0),12)</f>
        <v>#N/A</v>
      </c>
      <c r="AD15" s="235" t="e">
        <f>INDEX(Problématiques_compétences!$D$3:$BA$12,MATCH(Progression_Cycle4!AD$4,Problématiques_compétences!$D$3:$D$12,0),12)</f>
        <v>#N/A</v>
      </c>
      <c r="AE15" s="235" t="e">
        <f>INDEX(Problématiques_compétences!$D$3:$BA$12,MATCH(Progression_Cycle4!AE$4,Problématiques_compétences!$D$3:$D$12,0),12)</f>
        <v>#N/A</v>
      </c>
      <c r="AF15" s="235" t="e">
        <f>INDEX(Problématiques_compétences!$D$3:$BA$12,MATCH(Progression_Cycle4!AF$4,Problématiques_compétences!$D$3:$D$12,0),12)</f>
        <v>#N/A</v>
      </c>
      <c r="AG15" s="235" t="e">
        <f>INDEX(Problématiques_compétences!$D$3:$BA$12,MATCH(Progression_Cycle4!AG$4,Problématiques_compétences!$D$3:$D$12,0),12)</f>
        <v>#N/A</v>
      </c>
      <c r="AH15" s="235" t="e">
        <f>INDEX(Problématiques_compétences!$D$3:$BA$12,MATCH(Progression_Cycle4!AH$4,Problématiques_compétences!$D$3:$D$12,0),12)</f>
        <v>#N/A</v>
      </c>
      <c r="AI15" s="235" t="e">
        <f>INDEX(Problématiques_compétences!$D$3:$BA$12,MATCH(Progression_Cycle4!AI$4,Problématiques_compétences!$D$3:$D$12,0),12)</f>
        <v>#N/A</v>
      </c>
      <c r="AJ15" s="235" t="e">
        <f>INDEX(Problématiques_compétences!$D$3:$BA$12,MATCH(Progression_Cycle4!AJ$4,Problématiques_compétences!$D$3:$D$12,0),12)</f>
        <v>#N/A</v>
      </c>
      <c r="AK15" s="235" t="e">
        <f>INDEX(Problématiques_compétences!$D$3:$BA$12,MATCH(Progression_Cycle4!AK$4,Problématiques_compétences!$D$3:$D$12,0),12)</f>
        <v>#N/A</v>
      </c>
      <c r="AL15" s="235" t="e">
        <f>INDEX(Problématiques_compétences!$D$3:$BA$12,MATCH(Progression_Cycle4!AL$4,Problématiques_compétences!$D$3:$D$12,0),12)</f>
        <v>#N/A</v>
      </c>
    </row>
    <row r="16" spans="1:39" x14ac:dyDescent="0.25">
      <c r="A16" s="713"/>
      <c r="B16" s="96" t="s">
        <v>212</v>
      </c>
      <c r="C16" s="102" t="s">
        <v>323</v>
      </c>
      <c r="D16" s="166" t="s">
        <v>211</v>
      </c>
      <c r="E16" s="164"/>
      <c r="F16" s="164"/>
      <c r="G16" s="165"/>
      <c r="H16" s="4">
        <f t="shared" si="0"/>
        <v>1</v>
      </c>
      <c r="I16" s="121" t="e">
        <f>INDEX(Problématiques_compétences!$D$3:$BA$12,MATCH(Progression_Cycle4!I$4,Problématiques_compétences!$D$3:$D$12,0),13)</f>
        <v>#N/A</v>
      </c>
      <c r="J16" s="121" t="str">
        <f>INDEX(Problématiques_compétences!$D$3:$BA$12,MATCH(Progression_Cycle4!J$4,Problématiques_compétences!$D$3:$D$12,0),13)</f>
        <v>x</v>
      </c>
      <c r="K16" s="121">
        <f>INDEX(Problématiques_compétences!$D$3:$BA$12,MATCH(Progression_Cycle4!K$4,Problématiques_compétences!$D$3:$D$12,0),13)</f>
        <v>0</v>
      </c>
      <c r="L16" s="121" t="e">
        <f>INDEX(Problématiques_compétences!$D$3:$BA$12,MATCH(Progression_Cycle4!L$4,Problématiques_compétences!$D$3:$D$12,0),13)</f>
        <v>#N/A</v>
      </c>
      <c r="M16" s="121" t="e">
        <f>INDEX(Problématiques_compétences!$D$3:$BA$12,MATCH(Progression_Cycle4!M$4,Problématiques_compétences!$D$3:$D$12,0),13)</f>
        <v>#N/A</v>
      </c>
      <c r="N16" s="121" t="e">
        <f>INDEX(Problématiques_compétences!$D$3:$BA$12,MATCH(Progression_Cycle4!N$4,Problématiques_compétences!$D$3:$D$12,0),13)</f>
        <v>#N/A</v>
      </c>
      <c r="O16" s="121" t="e">
        <f>INDEX(Problématiques_compétences!$D$3:$BA$12,MATCH(Progression_Cycle4!O$4,Problématiques_compétences!$D$3:$D$12,0),13)</f>
        <v>#N/A</v>
      </c>
      <c r="P16" s="121" t="e">
        <f>INDEX(Problématiques_compétences!$D$3:$BA$12,MATCH(Progression_Cycle4!P$4,Problématiques_compétences!$D$3:$D$12,0),13)</f>
        <v>#N/A</v>
      </c>
      <c r="Q16" s="121" t="e">
        <f>INDEX(Problématiques_compétences!$D$3:$BA$12,MATCH(Progression_Cycle4!Q$4,Problématiques_compétences!$D$3:$D$12,0),13)</f>
        <v>#N/A</v>
      </c>
      <c r="R16" s="121" t="e">
        <f>INDEX(Problématiques_compétences!$D$3:$BA$12,MATCH(Progression_Cycle4!R$4,Problématiques_compétences!$D$3:$D$12,0),13)</f>
        <v>#N/A</v>
      </c>
      <c r="S16" s="236" t="e">
        <f>INDEX(Problématiques_compétences!$D$3:$BA$12,MATCH(Progression_Cycle4!S$4,Problématiques_compétences!$D$3:$D$12,0),13)</f>
        <v>#N/A</v>
      </c>
      <c r="T16" s="236" t="e">
        <f>INDEX(Problématiques_compétences!$D$3:$BA$12,MATCH(Progression_Cycle4!T$4,Problématiques_compétences!$D$3:$D$12,0),13)</f>
        <v>#N/A</v>
      </c>
      <c r="U16" s="236" t="e">
        <f>INDEX(Problématiques_compétences!$D$3:$BA$12,MATCH(Progression_Cycle4!U$4,Problématiques_compétences!$D$3:$D$12,0),13)</f>
        <v>#N/A</v>
      </c>
      <c r="V16" s="236" t="e">
        <f>INDEX(Problématiques_compétences!$D$3:$BA$12,MATCH(Progression_Cycle4!V$4,Problématiques_compétences!$D$3:$D$12,0),13)</f>
        <v>#N/A</v>
      </c>
      <c r="W16" s="236" t="e">
        <f>INDEX(Problématiques_compétences!$D$3:$BA$12,MATCH(Progression_Cycle4!W$4,Problématiques_compétences!$D$3:$D$12,0),13)</f>
        <v>#N/A</v>
      </c>
      <c r="X16" s="236" t="e">
        <f>INDEX(Problématiques_compétences!$D$3:$BA$12,MATCH(Progression_Cycle4!X$4,Problématiques_compétences!$D$3:$D$12,0),13)</f>
        <v>#N/A</v>
      </c>
      <c r="Y16" s="236" t="e">
        <f>INDEX(Problématiques_compétences!$D$3:$BA$12,MATCH(Progression_Cycle4!Y$4,Problématiques_compétences!$D$3:$D$12,0),13)</f>
        <v>#N/A</v>
      </c>
      <c r="Z16" s="236" t="e">
        <f>INDEX(Problématiques_compétences!$D$3:$BA$12,MATCH(Progression_Cycle4!Z$4,Problématiques_compétences!$D$3:$D$12,0),13)</f>
        <v>#N/A</v>
      </c>
      <c r="AA16" s="236" t="e">
        <f>INDEX(Problématiques_compétences!$D$3:$BA$12,MATCH(Progression_Cycle4!AA$4,Problématiques_compétences!$D$3:$D$12,0),13)</f>
        <v>#N/A</v>
      </c>
      <c r="AB16" s="236" t="e">
        <f>INDEX(Problématiques_compétences!$D$3:$BA$12,MATCH(Progression_Cycle4!AB$4,Problématiques_compétences!$D$3:$D$12,0),13)</f>
        <v>#N/A</v>
      </c>
      <c r="AC16" s="235" t="e">
        <f>INDEX(Problématiques_compétences!$D$3:$BA$12,MATCH(Progression_Cycle4!AC$4,Problématiques_compétences!$D$3:$D$12,0),13)</f>
        <v>#N/A</v>
      </c>
      <c r="AD16" s="235" t="e">
        <f>INDEX(Problématiques_compétences!$D$3:$BA$12,MATCH(Progression_Cycle4!AD$4,Problématiques_compétences!$D$3:$D$12,0),13)</f>
        <v>#N/A</v>
      </c>
      <c r="AE16" s="235" t="e">
        <f>INDEX(Problématiques_compétences!$D$3:$BA$12,MATCH(Progression_Cycle4!AE$4,Problématiques_compétences!$D$3:$D$12,0),13)</f>
        <v>#N/A</v>
      </c>
      <c r="AF16" s="235" t="e">
        <f>INDEX(Problématiques_compétences!$D$3:$BA$12,MATCH(Progression_Cycle4!AF$4,Problématiques_compétences!$D$3:$D$12,0),13)</f>
        <v>#N/A</v>
      </c>
      <c r="AG16" s="235" t="e">
        <f>INDEX(Problématiques_compétences!$D$3:$BA$12,MATCH(Progression_Cycle4!AG$4,Problématiques_compétences!$D$3:$D$12,0),13)</f>
        <v>#N/A</v>
      </c>
      <c r="AH16" s="235" t="e">
        <f>INDEX(Problématiques_compétences!$D$3:$BA$12,MATCH(Progression_Cycle4!AH$4,Problématiques_compétences!$D$3:$D$12,0),13)</f>
        <v>#N/A</v>
      </c>
      <c r="AI16" s="235" t="e">
        <f>INDEX(Problématiques_compétences!$D$3:$BA$12,MATCH(Progression_Cycle4!AI$4,Problématiques_compétences!$D$3:$D$12,0),13)</f>
        <v>#N/A</v>
      </c>
      <c r="AJ16" s="235" t="e">
        <f>INDEX(Problématiques_compétences!$D$3:$BA$12,MATCH(Progression_Cycle4!AJ$4,Problématiques_compétences!$D$3:$D$12,0),13)</f>
        <v>#N/A</v>
      </c>
      <c r="AK16" s="235" t="e">
        <f>INDEX(Problématiques_compétences!$D$3:$BA$12,MATCH(Progression_Cycle4!AK$4,Problématiques_compétences!$D$3:$D$12,0),13)</f>
        <v>#N/A</v>
      </c>
      <c r="AL16" s="235" t="e">
        <f>INDEX(Problématiques_compétences!$D$3:$BA$12,MATCH(Progression_Cycle4!AL$4,Problématiques_compétences!$D$3:$D$12,0),13)</f>
        <v>#N/A</v>
      </c>
    </row>
    <row r="17" spans="1:38" x14ac:dyDescent="0.25">
      <c r="A17" s="713"/>
      <c r="B17" s="96" t="s">
        <v>209</v>
      </c>
      <c r="C17" s="102" t="s">
        <v>126</v>
      </c>
      <c r="D17" s="163"/>
      <c r="E17" s="164"/>
      <c r="F17" s="159" t="s">
        <v>127</v>
      </c>
      <c r="G17" s="165"/>
      <c r="H17" s="4">
        <f t="shared" si="0"/>
        <v>0</v>
      </c>
      <c r="I17" s="121" t="e">
        <f>INDEX(Problématiques_compétences!$D$3:$BA$12,MATCH(Progression_Cycle4!I$4,Problématiques_compétences!$D$3:$D$12,0),14)</f>
        <v>#N/A</v>
      </c>
      <c r="J17" s="121">
        <f>INDEX(Problématiques_compétences!$D$3:$BA$12,MATCH(Progression_Cycle4!J$4,Problématiques_compétences!$D$3:$D$12,0),14)</f>
        <v>0</v>
      </c>
      <c r="K17" s="121">
        <f>INDEX(Problématiques_compétences!$D$3:$BA$12,MATCH(Progression_Cycle4!K$4,Problématiques_compétences!$D$3:$D$12,0),14)</f>
        <v>0</v>
      </c>
      <c r="L17" s="121" t="e">
        <f>INDEX(Problématiques_compétences!$D$3:$BA$12,MATCH(Progression_Cycle4!L$4,Problématiques_compétences!$D$3:$D$12,0),14)</f>
        <v>#N/A</v>
      </c>
      <c r="M17" s="121" t="e">
        <f>INDEX(Problématiques_compétences!$D$3:$BA$12,MATCH(Progression_Cycle4!M$4,Problématiques_compétences!$D$3:$D$12,0),14)</f>
        <v>#N/A</v>
      </c>
      <c r="N17" s="121" t="e">
        <f>INDEX(Problématiques_compétences!$D$3:$BA$12,MATCH(Progression_Cycle4!N$4,Problématiques_compétences!$D$3:$D$12,0),14)</f>
        <v>#N/A</v>
      </c>
      <c r="O17" s="121" t="e">
        <f>INDEX(Problématiques_compétences!$D$3:$BA$12,MATCH(Progression_Cycle4!O$4,Problématiques_compétences!$D$3:$D$12,0),14)</f>
        <v>#N/A</v>
      </c>
      <c r="P17" s="121" t="e">
        <f>INDEX(Problématiques_compétences!$D$3:$BA$12,MATCH(Progression_Cycle4!P$4,Problématiques_compétences!$D$3:$D$12,0),14)</f>
        <v>#N/A</v>
      </c>
      <c r="Q17" s="121" t="e">
        <f>INDEX(Problématiques_compétences!$D$3:$BA$12,MATCH(Progression_Cycle4!Q$4,Problématiques_compétences!$D$3:$D$12,0),14)</f>
        <v>#N/A</v>
      </c>
      <c r="R17" s="121" t="e">
        <f>INDEX(Problématiques_compétences!$D$3:$BA$12,MATCH(Progression_Cycle4!R$4,Problématiques_compétences!$D$3:$D$12,0),14)</f>
        <v>#N/A</v>
      </c>
      <c r="S17" s="236" t="e">
        <f>INDEX(Problématiques_compétences!$D$3:$BA$12,MATCH(Progression_Cycle4!S$4,Problématiques_compétences!$D$3:$D$12,0),14)</f>
        <v>#N/A</v>
      </c>
      <c r="T17" s="236" t="e">
        <f>INDEX(Problématiques_compétences!$D$3:$BA$12,MATCH(Progression_Cycle4!T$4,Problématiques_compétences!$D$3:$D$12,0),14)</f>
        <v>#N/A</v>
      </c>
      <c r="U17" s="236" t="e">
        <f>INDEX(Problématiques_compétences!$D$3:$BA$12,MATCH(Progression_Cycle4!U$4,Problématiques_compétences!$D$3:$D$12,0),14)</f>
        <v>#N/A</v>
      </c>
      <c r="V17" s="236" t="e">
        <f>INDEX(Problématiques_compétences!$D$3:$BA$12,MATCH(Progression_Cycle4!V$4,Problématiques_compétences!$D$3:$D$12,0),14)</f>
        <v>#N/A</v>
      </c>
      <c r="W17" s="236" t="e">
        <f>INDEX(Problématiques_compétences!$D$3:$BA$12,MATCH(Progression_Cycle4!W$4,Problématiques_compétences!$D$3:$D$12,0),14)</f>
        <v>#N/A</v>
      </c>
      <c r="X17" s="236" t="e">
        <f>INDEX(Problématiques_compétences!$D$3:$BA$12,MATCH(Progression_Cycle4!X$4,Problématiques_compétences!$D$3:$D$12,0),14)</f>
        <v>#N/A</v>
      </c>
      <c r="Y17" s="236" t="e">
        <f>INDEX(Problématiques_compétences!$D$3:$BA$12,MATCH(Progression_Cycle4!Y$4,Problématiques_compétences!$D$3:$D$12,0),14)</f>
        <v>#N/A</v>
      </c>
      <c r="Z17" s="236" t="e">
        <f>INDEX(Problématiques_compétences!$D$3:$BA$12,MATCH(Progression_Cycle4!Z$4,Problématiques_compétences!$D$3:$D$12,0),14)</f>
        <v>#N/A</v>
      </c>
      <c r="AA17" s="236" t="e">
        <f>INDEX(Problématiques_compétences!$D$3:$BA$12,MATCH(Progression_Cycle4!AA$4,Problématiques_compétences!$D$3:$D$12,0),14)</f>
        <v>#N/A</v>
      </c>
      <c r="AB17" s="236" t="e">
        <f>INDEX(Problématiques_compétences!$D$3:$BA$12,MATCH(Progression_Cycle4!AB$4,Problématiques_compétences!$D$3:$D$12,0),14)</f>
        <v>#N/A</v>
      </c>
      <c r="AC17" s="235" t="e">
        <f>INDEX(Problématiques_compétences!$D$3:$BA$12,MATCH(Progression_Cycle4!AC$4,Problématiques_compétences!$D$3:$D$12,0),14)</f>
        <v>#N/A</v>
      </c>
      <c r="AD17" s="235" t="e">
        <f>INDEX(Problématiques_compétences!$D$3:$BA$12,MATCH(Progression_Cycle4!AD$4,Problématiques_compétences!$D$3:$D$12,0),14)</f>
        <v>#N/A</v>
      </c>
      <c r="AE17" s="235" t="e">
        <f>INDEX(Problématiques_compétences!$D$3:$BA$12,MATCH(Progression_Cycle4!AE$4,Problématiques_compétences!$D$3:$D$12,0),14)</f>
        <v>#N/A</v>
      </c>
      <c r="AF17" s="235" t="e">
        <f>INDEX(Problématiques_compétences!$D$3:$BA$12,MATCH(Progression_Cycle4!AF$4,Problématiques_compétences!$D$3:$D$12,0),14)</f>
        <v>#N/A</v>
      </c>
      <c r="AG17" s="235" t="e">
        <f>INDEX(Problématiques_compétences!$D$3:$BA$12,MATCH(Progression_Cycle4!AG$4,Problématiques_compétences!$D$3:$D$12,0),14)</f>
        <v>#N/A</v>
      </c>
      <c r="AH17" s="235" t="e">
        <f>INDEX(Problématiques_compétences!$D$3:$BA$12,MATCH(Progression_Cycle4!AH$4,Problématiques_compétences!$D$3:$D$12,0),14)</f>
        <v>#N/A</v>
      </c>
      <c r="AI17" s="235" t="e">
        <f>INDEX(Problématiques_compétences!$D$3:$BA$12,MATCH(Progression_Cycle4!AI$4,Problématiques_compétences!$D$3:$D$12,0),14)</f>
        <v>#N/A</v>
      </c>
      <c r="AJ17" s="235" t="e">
        <f>INDEX(Problématiques_compétences!$D$3:$BA$12,MATCH(Progression_Cycle4!AJ$4,Problématiques_compétences!$D$3:$D$12,0),14)</f>
        <v>#N/A</v>
      </c>
      <c r="AK17" s="235" t="e">
        <f>INDEX(Problématiques_compétences!$D$3:$BA$12,MATCH(Progression_Cycle4!AK$4,Problématiques_compétences!$D$3:$D$12,0),14)</f>
        <v>#N/A</v>
      </c>
      <c r="AL17" s="235" t="e">
        <f>INDEX(Problématiques_compétences!$D$3:$BA$12,MATCH(Progression_Cycle4!AL$4,Problématiques_compétences!$D$3:$D$12,0),14)</f>
        <v>#N/A</v>
      </c>
    </row>
    <row r="18" spans="1:38" x14ac:dyDescent="0.25">
      <c r="A18" s="713"/>
      <c r="B18" s="96" t="s">
        <v>205</v>
      </c>
      <c r="C18" s="102" t="s">
        <v>324</v>
      </c>
      <c r="D18" s="166" t="s">
        <v>194</v>
      </c>
      <c r="E18" s="164"/>
      <c r="F18" s="164"/>
      <c r="G18" s="165"/>
      <c r="H18" s="4">
        <f t="shared" si="0"/>
        <v>1</v>
      </c>
      <c r="I18" s="121" t="e">
        <f>INDEX(Problématiques_compétences!$D$3:$BA$12,MATCH(Progression_Cycle4!I$4,Problématiques_compétences!$D$3:$D$12,0),15)</f>
        <v>#N/A</v>
      </c>
      <c r="J18" s="121" t="str">
        <f>INDEX(Problématiques_compétences!$D$3:$BA$12,MATCH(Progression_Cycle4!J$4,Problématiques_compétences!$D$3:$D$12,0),15)</f>
        <v>x</v>
      </c>
      <c r="K18" s="121">
        <f>INDEX(Problématiques_compétences!$D$3:$BA$12,MATCH(Progression_Cycle4!K$4,Problématiques_compétences!$D$3:$D$12,0),15)</f>
        <v>0</v>
      </c>
      <c r="L18" s="121" t="e">
        <f>INDEX(Problématiques_compétences!$D$3:$BA$12,MATCH(Progression_Cycle4!L$4,Problématiques_compétences!$D$3:$D$12,0),15)</f>
        <v>#N/A</v>
      </c>
      <c r="M18" s="121" t="e">
        <f>INDEX(Problématiques_compétences!$D$3:$BA$12,MATCH(Progression_Cycle4!M$4,Problématiques_compétences!$D$3:$D$12,0),15)</f>
        <v>#N/A</v>
      </c>
      <c r="N18" s="121" t="e">
        <f>INDEX(Problématiques_compétences!$D$3:$BA$12,MATCH(Progression_Cycle4!N$4,Problématiques_compétences!$D$3:$D$12,0),15)</f>
        <v>#N/A</v>
      </c>
      <c r="O18" s="121" t="e">
        <f>INDEX(Problématiques_compétences!$D$3:$BA$12,MATCH(Progression_Cycle4!O$4,Problématiques_compétences!$D$3:$D$12,0),15)</f>
        <v>#N/A</v>
      </c>
      <c r="P18" s="121" t="e">
        <f>INDEX(Problématiques_compétences!$D$3:$BA$12,MATCH(Progression_Cycle4!P$4,Problématiques_compétences!$D$3:$D$12,0),15)</f>
        <v>#N/A</v>
      </c>
      <c r="Q18" s="121" t="e">
        <f>INDEX(Problématiques_compétences!$D$3:$BA$12,MATCH(Progression_Cycle4!Q$4,Problématiques_compétences!$D$3:$D$12,0),15)</f>
        <v>#N/A</v>
      </c>
      <c r="R18" s="121" t="e">
        <f>INDEX(Problématiques_compétences!$D$3:$BA$12,MATCH(Progression_Cycle4!R$4,Problématiques_compétences!$D$3:$D$12,0),15)</f>
        <v>#N/A</v>
      </c>
      <c r="S18" s="236" t="e">
        <f>INDEX(Problématiques_compétences!$D$3:$BA$12,MATCH(Progression_Cycle4!S$4,Problématiques_compétences!$D$3:$D$12,0),15)</f>
        <v>#N/A</v>
      </c>
      <c r="T18" s="236" t="e">
        <f>INDEX(Problématiques_compétences!$D$3:$BA$12,MATCH(Progression_Cycle4!T$4,Problématiques_compétences!$D$3:$D$12,0),15)</f>
        <v>#N/A</v>
      </c>
      <c r="U18" s="236" t="e">
        <f>INDEX(Problématiques_compétences!$D$3:$BA$12,MATCH(Progression_Cycle4!U$4,Problématiques_compétences!$D$3:$D$12,0),15)</f>
        <v>#N/A</v>
      </c>
      <c r="V18" s="236" t="e">
        <f>INDEX(Problématiques_compétences!$D$3:$BA$12,MATCH(Progression_Cycle4!V$4,Problématiques_compétences!$D$3:$D$12,0),15)</f>
        <v>#N/A</v>
      </c>
      <c r="W18" s="236" t="e">
        <f>INDEX(Problématiques_compétences!$D$3:$BA$12,MATCH(Progression_Cycle4!W$4,Problématiques_compétences!$D$3:$D$12,0),15)</f>
        <v>#N/A</v>
      </c>
      <c r="X18" s="236" t="e">
        <f>INDEX(Problématiques_compétences!$D$3:$BA$12,MATCH(Progression_Cycle4!X$4,Problématiques_compétences!$D$3:$D$12,0),15)</f>
        <v>#N/A</v>
      </c>
      <c r="Y18" s="236" t="e">
        <f>INDEX(Problématiques_compétences!$D$3:$BA$12,MATCH(Progression_Cycle4!Y$4,Problématiques_compétences!$D$3:$D$12,0),15)</f>
        <v>#N/A</v>
      </c>
      <c r="Z18" s="236" t="e">
        <f>INDEX(Problématiques_compétences!$D$3:$BA$12,MATCH(Progression_Cycle4!Z$4,Problématiques_compétences!$D$3:$D$12,0),15)</f>
        <v>#N/A</v>
      </c>
      <c r="AA18" s="236" t="e">
        <f>INDEX(Problématiques_compétences!$D$3:$BA$12,MATCH(Progression_Cycle4!AA$4,Problématiques_compétences!$D$3:$D$12,0),15)</f>
        <v>#N/A</v>
      </c>
      <c r="AB18" s="236" t="e">
        <f>INDEX(Problématiques_compétences!$D$3:$BA$12,MATCH(Progression_Cycle4!AB$4,Problématiques_compétences!$D$3:$D$12,0),15)</f>
        <v>#N/A</v>
      </c>
      <c r="AC18" s="235" t="e">
        <f>INDEX(Problématiques_compétences!$D$3:$BA$12,MATCH(Progression_Cycle4!AC$4,Problématiques_compétences!$D$3:$D$12,0),15)</f>
        <v>#N/A</v>
      </c>
      <c r="AD18" s="235" t="e">
        <f>INDEX(Problématiques_compétences!$D$3:$BA$12,MATCH(Progression_Cycle4!AD$4,Problématiques_compétences!$D$3:$D$12,0),15)</f>
        <v>#N/A</v>
      </c>
      <c r="AE18" s="235" t="e">
        <f>INDEX(Problématiques_compétences!$D$3:$BA$12,MATCH(Progression_Cycle4!AE$4,Problématiques_compétences!$D$3:$D$12,0),15)</f>
        <v>#N/A</v>
      </c>
      <c r="AF18" s="235" t="e">
        <f>INDEX(Problématiques_compétences!$D$3:$BA$12,MATCH(Progression_Cycle4!AF$4,Problématiques_compétences!$D$3:$D$12,0),15)</f>
        <v>#N/A</v>
      </c>
      <c r="AG18" s="235" t="e">
        <f>INDEX(Problématiques_compétences!$D$3:$BA$12,MATCH(Progression_Cycle4!AG$4,Problématiques_compétences!$D$3:$D$12,0),15)</f>
        <v>#N/A</v>
      </c>
      <c r="AH18" s="235" t="e">
        <f>INDEX(Problématiques_compétences!$D$3:$BA$12,MATCH(Progression_Cycle4!AH$4,Problématiques_compétences!$D$3:$D$12,0),15)</f>
        <v>#N/A</v>
      </c>
      <c r="AI18" s="235" t="e">
        <f>INDEX(Problématiques_compétences!$D$3:$BA$12,MATCH(Progression_Cycle4!AI$4,Problématiques_compétences!$D$3:$D$12,0),15)</f>
        <v>#N/A</v>
      </c>
      <c r="AJ18" s="235" t="e">
        <f>INDEX(Problématiques_compétences!$D$3:$BA$12,MATCH(Progression_Cycle4!AJ$4,Problématiques_compétences!$D$3:$D$12,0),15)</f>
        <v>#N/A</v>
      </c>
      <c r="AK18" s="235" t="e">
        <f>INDEX(Problématiques_compétences!$D$3:$BA$12,MATCH(Progression_Cycle4!AK$4,Problématiques_compétences!$D$3:$D$12,0),15)</f>
        <v>#N/A</v>
      </c>
      <c r="AL18" s="235" t="e">
        <f>INDEX(Problématiques_compétences!$D$3:$BA$12,MATCH(Progression_Cycle4!AL$4,Problématiques_compétences!$D$3:$D$12,0),15)</f>
        <v>#N/A</v>
      </c>
    </row>
    <row r="19" spans="1:38" ht="30" x14ac:dyDescent="0.25">
      <c r="A19" s="713"/>
      <c r="B19" s="96" t="s">
        <v>202</v>
      </c>
      <c r="C19" s="233" t="s">
        <v>277</v>
      </c>
      <c r="D19" s="166" t="s">
        <v>181</v>
      </c>
      <c r="E19" s="164"/>
      <c r="F19" s="159" t="s">
        <v>131</v>
      </c>
      <c r="G19" s="165"/>
      <c r="H19" s="4">
        <f t="shared" si="0"/>
        <v>0</v>
      </c>
      <c r="I19" s="121" t="e">
        <f>INDEX(Problématiques_compétences!$D$3:$BA$12,MATCH(Progression_Cycle4!I$4,Problématiques_compétences!$D$3:$D$12,0),16)</f>
        <v>#N/A</v>
      </c>
      <c r="J19" s="121">
        <f>INDEX(Problématiques_compétences!$D$3:$BA$12,MATCH(Progression_Cycle4!J$4,Problématiques_compétences!$D$3:$D$12,0),16)</f>
        <v>0</v>
      </c>
      <c r="K19" s="121">
        <f>INDEX(Problématiques_compétences!$D$3:$BA$12,MATCH(Progression_Cycle4!K$4,Problématiques_compétences!$D$3:$D$12,0),16)</f>
        <v>0</v>
      </c>
      <c r="L19" s="121" t="e">
        <f>INDEX(Problématiques_compétences!$D$3:$BA$12,MATCH(Progression_Cycle4!L$4,Problématiques_compétences!$D$3:$D$12,0),16)</f>
        <v>#N/A</v>
      </c>
      <c r="M19" s="121" t="e">
        <f>INDEX(Problématiques_compétences!$D$3:$BA$12,MATCH(Progression_Cycle4!M$4,Problématiques_compétences!$D$3:$D$12,0),16)</f>
        <v>#N/A</v>
      </c>
      <c r="N19" s="121" t="e">
        <f>INDEX(Problématiques_compétences!$D$3:$BA$12,MATCH(Progression_Cycle4!N$4,Problématiques_compétences!$D$3:$D$12,0),16)</f>
        <v>#N/A</v>
      </c>
      <c r="O19" s="121" t="e">
        <f>INDEX(Problématiques_compétences!$D$3:$BA$12,MATCH(Progression_Cycle4!O$4,Problématiques_compétences!$D$3:$D$12,0),16)</f>
        <v>#N/A</v>
      </c>
      <c r="P19" s="121" t="e">
        <f>INDEX(Problématiques_compétences!$D$3:$BA$12,MATCH(Progression_Cycle4!P$4,Problématiques_compétences!$D$3:$D$12,0),16)</f>
        <v>#N/A</v>
      </c>
      <c r="Q19" s="121" t="e">
        <f>INDEX(Problématiques_compétences!$D$3:$BA$12,MATCH(Progression_Cycle4!Q$4,Problématiques_compétences!$D$3:$D$12,0),16)</f>
        <v>#N/A</v>
      </c>
      <c r="R19" s="121" t="e">
        <f>INDEX(Problématiques_compétences!$D$3:$BA$12,MATCH(Progression_Cycle4!R$4,Problématiques_compétences!$D$3:$D$12,0),16)</f>
        <v>#N/A</v>
      </c>
      <c r="S19" s="236" t="e">
        <f>INDEX(Problématiques_compétences!$D$3:$BA$12,MATCH(Progression_Cycle4!S$4,Problématiques_compétences!$D$3:$D$12,0),16)</f>
        <v>#N/A</v>
      </c>
      <c r="T19" s="236" t="e">
        <f>INDEX(Problématiques_compétences!$D$3:$BA$12,MATCH(Progression_Cycle4!T$4,Problématiques_compétences!$D$3:$D$12,0),16)</f>
        <v>#N/A</v>
      </c>
      <c r="U19" s="236" t="e">
        <f>INDEX(Problématiques_compétences!$D$3:$BA$12,MATCH(Progression_Cycle4!U$4,Problématiques_compétences!$D$3:$D$12,0),16)</f>
        <v>#N/A</v>
      </c>
      <c r="V19" s="236" t="e">
        <f>INDEX(Problématiques_compétences!$D$3:$BA$12,MATCH(Progression_Cycle4!V$4,Problématiques_compétences!$D$3:$D$12,0),16)</f>
        <v>#N/A</v>
      </c>
      <c r="W19" s="236" t="e">
        <f>INDEX(Problématiques_compétences!$D$3:$BA$12,MATCH(Progression_Cycle4!W$4,Problématiques_compétences!$D$3:$D$12,0),16)</f>
        <v>#N/A</v>
      </c>
      <c r="X19" s="236" t="e">
        <f>INDEX(Problématiques_compétences!$D$3:$BA$12,MATCH(Progression_Cycle4!X$4,Problématiques_compétences!$D$3:$D$12,0),16)</f>
        <v>#N/A</v>
      </c>
      <c r="Y19" s="236" t="e">
        <f>INDEX(Problématiques_compétences!$D$3:$BA$12,MATCH(Progression_Cycle4!Y$4,Problématiques_compétences!$D$3:$D$12,0),16)</f>
        <v>#N/A</v>
      </c>
      <c r="Z19" s="236" t="e">
        <f>INDEX(Problématiques_compétences!$D$3:$BA$12,MATCH(Progression_Cycle4!Z$4,Problématiques_compétences!$D$3:$D$12,0),16)</f>
        <v>#N/A</v>
      </c>
      <c r="AA19" s="236" t="e">
        <f>INDEX(Problématiques_compétences!$D$3:$BA$12,MATCH(Progression_Cycle4!AA$4,Problématiques_compétences!$D$3:$D$12,0),16)</f>
        <v>#N/A</v>
      </c>
      <c r="AB19" s="236" t="e">
        <f>INDEX(Problématiques_compétences!$D$3:$BA$12,MATCH(Progression_Cycle4!AB$4,Problématiques_compétences!$D$3:$D$12,0),16)</f>
        <v>#N/A</v>
      </c>
      <c r="AC19" s="235" t="e">
        <f>INDEX(Problématiques_compétences!$D$3:$BA$12,MATCH(Progression_Cycle4!AC$4,Problématiques_compétences!$D$3:$D$12,0),16)</f>
        <v>#N/A</v>
      </c>
      <c r="AD19" s="235" t="e">
        <f>INDEX(Problématiques_compétences!$D$3:$BA$12,MATCH(Progression_Cycle4!AD$4,Problématiques_compétences!$D$3:$D$12,0),16)</f>
        <v>#N/A</v>
      </c>
      <c r="AE19" s="235" t="e">
        <f>INDEX(Problématiques_compétences!$D$3:$BA$12,MATCH(Progression_Cycle4!AE$4,Problématiques_compétences!$D$3:$D$12,0),16)</f>
        <v>#N/A</v>
      </c>
      <c r="AF19" s="235" t="e">
        <f>INDEX(Problématiques_compétences!$D$3:$BA$12,MATCH(Progression_Cycle4!AF$4,Problématiques_compétences!$D$3:$D$12,0),16)</f>
        <v>#N/A</v>
      </c>
      <c r="AG19" s="235" t="e">
        <f>INDEX(Problématiques_compétences!$D$3:$BA$12,MATCH(Progression_Cycle4!AG$4,Problématiques_compétences!$D$3:$D$12,0),16)</f>
        <v>#N/A</v>
      </c>
      <c r="AH19" s="235" t="e">
        <f>INDEX(Problématiques_compétences!$D$3:$BA$12,MATCH(Progression_Cycle4!AH$4,Problématiques_compétences!$D$3:$D$12,0),16)</f>
        <v>#N/A</v>
      </c>
      <c r="AI19" s="235" t="e">
        <f>INDEX(Problématiques_compétences!$D$3:$BA$12,MATCH(Progression_Cycle4!AI$4,Problématiques_compétences!$D$3:$D$12,0),16)</f>
        <v>#N/A</v>
      </c>
      <c r="AJ19" s="235" t="e">
        <f>INDEX(Problématiques_compétences!$D$3:$BA$12,MATCH(Progression_Cycle4!AJ$4,Problématiques_compétences!$D$3:$D$12,0),16)</f>
        <v>#N/A</v>
      </c>
      <c r="AK19" s="235" t="e">
        <f>INDEX(Problématiques_compétences!$D$3:$BA$12,MATCH(Progression_Cycle4!AK$4,Problématiques_compétences!$D$3:$D$12,0),16)</f>
        <v>#N/A</v>
      </c>
      <c r="AL19" s="235" t="e">
        <f>INDEX(Problématiques_compétences!$D$3:$BA$12,MATCH(Progression_Cycle4!AL$4,Problématiques_compétences!$D$3:$D$12,0),16)</f>
        <v>#N/A</v>
      </c>
    </row>
    <row r="20" spans="1:38" ht="30.75" thickBot="1" x14ac:dyDescent="0.3">
      <c r="A20" s="714"/>
      <c r="B20" s="100" t="s">
        <v>200</v>
      </c>
      <c r="C20" s="101" t="s">
        <v>325</v>
      </c>
      <c r="D20" s="13" t="s">
        <v>194</v>
      </c>
      <c r="E20" s="164"/>
      <c r="F20" s="164"/>
      <c r="G20" s="167" t="s">
        <v>82</v>
      </c>
      <c r="H20" s="4">
        <f t="shared" si="0"/>
        <v>0</v>
      </c>
      <c r="I20" s="121" t="e">
        <f>INDEX(Problématiques_compétences!$D$3:$BA$12,MATCH(Progression_Cycle4!I$4,Problématiques_compétences!$D$3:$D$12,0),17)</f>
        <v>#N/A</v>
      </c>
      <c r="J20" s="121">
        <f>INDEX(Problématiques_compétences!$D$3:$BA$12,MATCH(Progression_Cycle4!J$4,Problématiques_compétences!$D$3:$D$12,0),17)</f>
        <v>0</v>
      </c>
      <c r="K20" s="121">
        <f>INDEX(Problématiques_compétences!$D$3:$BA$12,MATCH(Progression_Cycle4!K$4,Problématiques_compétences!$D$3:$D$12,0),17)</f>
        <v>0</v>
      </c>
      <c r="L20" s="121" t="e">
        <f>INDEX(Problématiques_compétences!$D$3:$BA$12,MATCH(Progression_Cycle4!L$4,Problématiques_compétences!$D$3:$D$12,0),17)</f>
        <v>#N/A</v>
      </c>
      <c r="M20" s="121" t="e">
        <f>INDEX(Problématiques_compétences!$D$3:$BA$12,MATCH(Progression_Cycle4!M$4,Problématiques_compétences!$D$3:$D$12,0),17)</f>
        <v>#N/A</v>
      </c>
      <c r="N20" s="121" t="e">
        <f>INDEX(Problématiques_compétences!$D$3:$BA$12,MATCH(Progression_Cycle4!N$4,Problématiques_compétences!$D$3:$D$12,0),17)</f>
        <v>#N/A</v>
      </c>
      <c r="O20" s="121" t="e">
        <f>INDEX(Problématiques_compétences!$D$3:$BA$12,MATCH(Progression_Cycle4!O$4,Problématiques_compétences!$D$3:$D$12,0),17)</f>
        <v>#N/A</v>
      </c>
      <c r="P20" s="121" t="e">
        <f>INDEX(Problématiques_compétences!$D$3:$BA$12,MATCH(Progression_Cycle4!P$4,Problématiques_compétences!$D$3:$D$12,0),17)</f>
        <v>#N/A</v>
      </c>
      <c r="Q20" s="121" t="e">
        <f>INDEX(Problématiques_compétences!$D$3:$BA$12,MATCH(Progression_Cycle4!Q$4,Problématiques_compétences!$D$3:$D$12,0),17)</f>
        <v>#N/A</v>
      </c>
      <c r="R20" s="121" t="e">
        <f>INDEX(Problématiques_compétences!$D$3:$BA$12,MATCH(Progression_Cycle4!R$4,Problématiques_compétences!$D$3:$D$12,0),17)</f>
        <v>#N/A</v>
      </c>
      <c r="S20" s="236" t="e">
        <f>INDEX(Problématiques_compétences!$D$3:$BA$12,MATCH(Progression_Cycle4!S$4,Problématiques_compétences!$D$3:$D$12,0),17)</f>
        <v>#N/A</v>
      </c>
      <c r="T20" s="236" t="e">
        <f>INDEX(Problématiques_compétences!$D$3:$BA$12,MATCH(Progression_Cycle4!T$4,Problématiques_compétences!$D$3:$D$12,0),17)</f>
        <v>#N/A</v>
      </c>
      <c r="U20" s="236" t="e">
        <f>INDEX(Problématiques_compétences!$D$3:$BA$12,MATCH(Progression_Cycle4!U$4,Problématiques_compétences!$D$3:$D$12,0),17)</f>
        <v>#N/A</v>
      </c>
      <c r="V20" s="236" t="e">
        <f>INDEX(Problématiques_compétences!$D$3:$BA$12,MATCH(Progression_Cycle4!V$4,Problématiques_compétences!$D$3:$D$12,0),17)</f>
        <v>#N/A</v>
      </c>
      <c r="W20" s="236" t="e">
        <f>INDEX(Problématiques_compétences!$D$3:$BA$12,MATCH(Progression_Cycle4!W$4,Problématiques_compétences!$D$3:$D$12,0),17)</f>
        <v>#N/A</v>
      </c>
      <c r="X20" s="236" t="e">
        <f>INDEX(Problématiques_compétences!$D$3:$BA$12,MATCH(Progression_Cycle4!X$4,Problématiques_compétences!$D$3:$D$12,0),17)</f>
        <v>#N/A</v>
      </c>
      <c r="Y20" s="236" t="e">
        <f>INDEX(Problématiques_compétences!$D$3:$BA$12,MATCH(Progression_Cycle4!Y$4,Problématiques_compétences!$D$3:$D$12,0),17)</f>
        <v>#N/A</v>
      </c>
      <c r="Z20" s="236" t="e">
        <f>INDEX(Problématiques_compétences!$D$3:$BA$12,MATCH(Progression_Cycle4!Z$4,Problématiques_compétences!$D$3:$D$12,0),17)</f>
        <v>#N/A</v>
      </c>
      <c r="AA20" s="236" t="e">
        <f>INDEX(Problématiques_compétences!$D$3:$BA$12,MATCH(Progression_Cycle4!AA$4,Problématiques_compétences!$D$3:$D$12,0),17)</f>
        <v>#N/A</v>
      </c>
      <c r="AB20" s="236" t="e">
        <f>INDEX(Problématiques_compétences!$D$3:$BA$12,MATCH(Progression_Cycle4!AB$4,Problématiques_compétences!$D$3:$D$12,0),17)</f>
        <v>#N/A</v>
      </c>
      <c r="AC20" s="235" t="e">
        <f>INDEX(Problématiques_compétences!$D$3:$BA$12,MATCH(Progression_Cycle4!AC$4,Problématiques_compétences!$D$3:$D$12,0),17)</f>
        <v>#N/A</v>
      </c>
      <c r="AD20" s="235" t="e">
        <f>INDEX(Problématiques_compétences!$D$3:$BA$12,MATCH(Progression_Cycle4!AD$4,Problématiques_compétences!$D$3:$D$12,0),17)</f>
        <v>#N/A</v>
      </c>
      <c r="AE20" s="235" t="e">
        <f>INDEX(Problématiques_compétences!$D$3:$BA$12,MATCH(Progression_Cycle4!AE$4,Problématiques_compétences!$D$3:$D$12,0),17)</f>
        <v>#N/A</v>
      </c>
      <c r="AF20" s="235" t="e">
        <f>INDEX(Problématiques_compétences!$D$3:$BA$12,MATCH(Progression_Cycle4!AF$4,Problématiques_compétences!$D$3:$D$12,0),17)</f>
        <v>#N/A</v>
      </c>
      <c r="AG20" s="235" t="e">
        <f>INDEX(Problématiques_compétences!$D$3:$BA$12,MATCH(Progression_Cycle4!AG$4,Problématiques_compétences!$D$3:$D$12,0),17)</f>
        <v>#N/A</v>
      </c>
      <c r="AH20" s="235" t="e">
        <f>INDEX(Problématiques_compétences!$D$3:$BA$12,MATCH(Progression_Cycle4!AH$4,Problématiques_compétences!$D$3:$D$12,0),17)</f>
        <v>#N/A</v>
      </c>
      <c r="AI20" s="235" t="e">
        <f>INDEX(Problématiques_compétences!$D$3:$BA$12,MATCH(Progression_Cycle4!AI$4,Problématiques_compétences!$D$3:$D$12,0),17)</f>
        <v>#N/A</v>
      </c>
      <c r="AJ20" s="235" t="e">
        <f>INDEX(Problématiques_compétences!$D$3:$BA$12,MATCH(Progression_Cycle4!AJ$4,Problématiques_compétences!$D$3:$D$12,0),17)</f>
        <v>#N/A</v>
      </c>
      <c r="AK20" s="235" t="e">
        <f>INDEX(Problématiques_compétences!$D$3:$BA$12,MATCH(Progression_Cycle4!AK$4,Problématiques_compétences!$D$3:$D$12,0),17)</f>
        <v>#N/A</v>
      </c>
      <c r="AL20" s="235" t="e">
        <f>INDEX(Problématiques_compétences!$D$3:$BA$12,MATCH(Progression_Cycle4!AL$4,Problématiques_compétences!$D$3:$D$12,0),17)</f>
        <v>#N/A</v>
      </c>
    </row>
    <row r="21" spans="1:38" x14ac:dyDescent="0.25">
      <c r="A21" s="705" t="s">
        <v>182</v>
      </c>
      <c r="B21" s="94">
        <v>3</v>
      </c>
      <c r="C21" s="95" t="s">
        <v>46</v>
      </c>
      <c r="D21" s="699"/>
      <c r="E21" s="700"/>
      <c r="F21" s="700"/>
      <c r="G21" s="700"/>
      <c r="H21" s="700"/>
      <c r="I21" s="700"/>
      <c r="J21" s="700"/>
      <c r="K21" s="700"/>
      <c r="L21" s="700"/>
      <c r="M21" s="700"/>
      <c r="N21" s="700"/>
      <c r="O21" s="700"/>
      <c r="P21" s="700"/>
      <c r="Q21" s="700"/>
      <c r="R21" s="700"/>
      <c r="S21" s="700"/>
      <c r="T21" s="700"/>
      <c r="U21" s="700"/>
      <c r="V21" s="700"/>
      <c r="W21" s="700"/>
      <c r="X21" s="700"/>
      <c r="Y21" s="700"/>
      <c r="Z21" s="700"/>
      <c r="AA21" s="700"/>
      <c r="AB21" s="700"/>
      <c r="AC21" s="700"/>
      <c r="AD21" s="700"/>
      <c r="AE21" s="700"/>
      <c r="AF21" s="700"/>
      <c r="AG21" s="700"/>
      <c r="AH21" s="700"/>
      <c r="AI21" s="700"/>
      <c r="AJ21" s="700"/>
      <c r="AK21" s="700"/>
      <c r="AL21" s="701"/>
    </row>
    <row r="22" spans="1:38" ht="45" x14ac:dyDescent="0.25">
      <c r="A22" s="706"/>
      <c r="B22" s="96" t="s">
        <v>197</v>
      </c>
      <c r="C22" s="102" t="s">
        <v>279</v>
      </c>
      <c r="D22" s="163"/>
      <c r="E22" s="162" t="s">
        <v>146</v>
      </c>
      <c r="F22" s="164"/>
      <c r="G22" s="165"/>
      <c r="H22" s="4">
        <f>COUNTIF(I22:AL22,"x")</f>
        <v>0</v>
      </c>
      <c r="I22" s="121" t="e">
        <f>INDEX(Problématiques_compétences!$D$3:$BA$12,MATCH(Progression_Cycle4!I$4,Problématiques_compétences!$D$3:$D$12,0),18)</f>
        <v>#N/A</v>
      </c>
      <c r="J22" s="121">
        <f>INDEX(Problématiques_compétences!$D$3:$BA$12,MATCH(Progression_Cycle4!J$4,Problématiques_compétences!$D$3:$D$12,0),18)</f>
        <v>0</v>
      </c>
      <c r="K22" s="121">
        <f>INDEX(Problématiques_compétences!$D$3:$BA$12,MATCH(Progression_Cycle4!K$4,Problématiques_compétences!$D$3:$D$12,0),18)</f>
        <v>0</v>
      </c>
      <c r="L22" s="121" t="e">
        <f>INDEX(Problématiques_compétences!$D$3:$BA$12,MATCH(Progression_Cycle4!L$4,Problématiques_compétences!$D$3:$D$12,0),18)</f>
        <v>#N/A</v>
      </c>
      <c r="M22" s="121" t="e">
        <f>INDEX(Problématiques_compétences!$D$3:$BA$12,MATCH(Progression_Cycle4!M$4,Problématiques_compétences!$D$3:$D$12,0),18)</f>
        <v>#N/A</v>
      </c>
      <c r="N22" s="121" t="e">
        <f>INDEX(Problématiques_compétences!$D$3:$BA$12,MATCH(Progression_Cycle4!N$4,Problématiques_compétences!$D$3:$D$12,0),18)</f>
        <v>#N/A</v>
      </c>
      <c r="O22" s="121" t="e">
        <f>INDEX(Problématiques_compétences!$D$3:$BA$12,MATCH(Progression_Cycle4!O$4,Problématiques_compétences!$D$3:$D$12,0),18)</f>
        <v>#N/A</v>
      </c>
      <c r="P22" s="121" t="e">
        <f>INDEX(Problématiques_compétences!$D$3:$BA$12,MATCH(Progression_Cycle4!P$4,Problématiques_compétences!$D$3:$D$12,0),18)</f>
        <v>#N/A</v>
      </c>
      <c r="Q22" s="121" t="e">
        <f>INDEX(Problématiques_compétences!$D$3:$BA$12,MATCH(Progression_Cycle4!Q$4,Problématiques_compétences!$D$3:$D$12,0),18)</f>
        <v>#N/A</v>
      </c>
      <c r="R22" s="121" t="e">
        <f>INDEX(Problématiques_compétences!$D$3:$BA$12,MATCH(Progression_Cycle4!R$4,Problématiques_compétences!$D$3:$D$12,0),18)</f>
        <v>#N/A</v>
      </c>
      <c r="S22" s="236" t="e">
        <f>INDEX(Problématiques_compétences!$D$3:$BA$12,MATCH(Progression_Cycle4!S$4,Problématiques_compétences!$D$3:$D$12,0),18)</f>
        <v>#N/A</v>
      </c>
      <c r="T22" s="236" t="e">
        <f>INDEX(Problématiques_compétences!$D$3:$BA$12,MATCH(Progression_Cycle4!T$4,Problématiques_compétences!$D$3:$D$12,0),18)</f>
        <v>#N/A</v>
      </c>
      <c r="U22" s="236" t="e">
        <f>INDEX(Problématiques_compétences!$D$3:$BA$12,MATCH(Progression_Cycle4!U$4,Problématiques_compétences!$D$3:$D$12,0),18)</f>
        <v>#N/A</v>
      </c>
      <c r="V22" s="236" t="e">
        <f>INDEX(Problématiques_compétences!$D$3:$BA$12,MATCH(Progression_Cycle4!V$4,Problématiques_compétences!$D$3:$D$12,0),18)</f>
        <v>#N/A</v>
      </c>
      <c r="W22" s="236" t="e">
        <f>INDEX(Problématiques_compétences!$D$3:$BA$12,MATCH(Progression_Cycle4!W$4,Problématiques_compétences!$D$3:$D$12,0),18)</f>
        <v>#N/A</v>
      </c>
      <c r="X22" s="236" t="e">
        <f>INDEX(Problématiques_compétences!$D$3:$BA$12,MATCH(Progression_Cycle4!X$4,Problématiques_compétences!$D$3:$D$12,0),18)</f>
        <v>#N/A</v>
      </c>
      <c r="Y22" s="236" t="e">
        <f>INDEX(Problématiques_compétences!$D$3:$BA$12,MATCH(Progression_Cycle4!Y$4,Problématiques_compétences!$D$3:$D$12,0),18)</f>
        <v>#N/A</v>
      </c>
      <c r="Z22" s="236" t="e">
        <f>INDEX(Problématiques_compétences!$D$3:$BA$12,MATCH(Progression_Cycle4!Z$4,Problématiques_compétences!$D$3:$D$12,0),18)</f>
        <v>#N/A</v>
      </c>
      <c r="AA22" s="236" t="e">
        <f>INDEX(Problématiques_compétences!$D$3:$BA$12,MATCH(Progression_Cycle4!AA$4,Problématiques_compétences!$D$3:$D$12,0),18)</f>
        <v>#N/A</v>
      </c>
      <c r="AB22" s="236" t="e">
        <f>INDEX(Problématiques_compétences!$D$3:$BA$12,MATCH(Progression_Cycle4!AB$4,Problématiques_compétences!$D$3:$D$12,0),18)</f>
        <v>#N/A</v>
      </c>
      <c r="AC22" s="235" t="e">
        <f>INDEX(Problématiques_compétences!$D$3:$BA$12,MATCH(Progression_Cycle4!AC$4,Problématiques_compétences!$D$3:$D$12,0),18)</f>
        <v>#N/A</v>
      </c>
      <c r="AD22" s="235" t="e">
        <f>INDEX(Problématiques_compétences!$D$3:$BA$12,MATCH(Progression_Cycle4!AD$4,Problématiques_compétences!$D$3:$D$12,0),18)</f>
        <v>#N/A</v>
      </c>
      <c r="AE22" s="235" t="e">
        <f>INDEX(Problématiques_compétences!$D$3:$BA$12,MATCH(Progression_Cycle4!AE$4,Problématiques_compétences!$D$3:$D$12,0),18)</f>
        <v>#N/A</v>
      </c>
      <c r="AF22" s="235" t="e">
        <f>INDEX(Problématiques_compétences!$D$3:$BA$12,MATCH(Progression_Cycle4!AF$4,Problématiques_compétences!$D$3:$D$12,0),18)</f>
        <v>#N/A</v>
      </c>
      <c r="AG22" s="235" t="e">
        <f>INDEX(Problématiques_compétences!$D$3:$BA$12,MATCH(Progression_Cycle4!AG$4,Problématiques_compétences!$D$3:$D$12,0),18)</f>
        <v>#N/A</v>
      </c>
      <c r="AH22" s="235" t="e">
        <f>INDEX(Problématiques_compétences!$D$3:$BA$12,MATCH(Progression_Cycle4!AH$4,Problématiques_compétences!$D$3:$D$12,0),18)</f>
        <v>#N/A</v>
      </c>
      <c r="AI22" s="235" t="e">
        <f>INDEX(Problématiques_compétences!$D$3:$BA$12,MATCH(Progression_Cycle4!AI$4,Problématiques_compétences!$D$3:$D$12,0),18)</f>
        <v>#N/A</v>
      </c>
      <c r="AJ22" s="235" t="e">
        <f>INDEX(Problématiques_compétences!$D$3:$BA$12,MATCH(Progression_Cycle4!AJ$4,Problématiques_compétences!$D$3:$D$12,0),18)</f>
        <v>#N/A</v>
      </c>
      <c r="AK22" s="235" t="e">
        <f>INDEX(Problématiques_compétences!$D$3:$BA$12,MATCH(Progression_Cycle4!AK$4,Problématiques_compétences!$D$3:$D$12,0),18)</f>
        <v>#N/A</v>
      </c>
      <c r="AL22" s="235" t="e">
        <f>INDEX(Problématiques_compétences!$D$3:$BA$12,MATCH(Progression_Cycle4!AL$4,Problématiques_compétences!$D$3:$D$12,0),18)</f>
        <v>#N/A</v>
      </c>
    </row>
    <row r="23" spans="1:38" ht="30" x14ac:dyDescent="0.25">
      <c r="A23" s="706"/>
      <c r="B23" s="98" t="s">
        <v>195</v>
      </c>
      <c r="C23" s="234" t="s">
        <v>280</v>
      </c>
      <c r="D23" s="166" t="s">
        <v>194</v>
      </c>
      <c r="E23" s="162" t="s">
        <v>139</v>
      </c>
      <c r="F23" s="164"/>
      <c r="G23" s="165"/>
      <c r="H23" s="4">
        <f>COUNTIF(I23:AL23,"x")</f>
        <v>1</v>
      </c>
      <c r="I23" s="121" t="e">
        <f>INDEX(Problématiques_compétences!$D$3:$BA$12,MATCH(Progression_Cycle4!I$4,Problématiques_compétences!$D$3:$D$12,0),19)</f>
        <v>#N/A</v>
      </c>
      <c r="J23" s="121">
        <f>INDEX(Problématiques_compétences!$D$3:$BA$12,MATCH(Progression_Cycle4!J$4,Problématiques_compétences!$D$3:$D$12,0),19)</f>
        <v>0</v>
      </c>
      <c r="K23" s="121">
        <f>INDEX(Problématiques_compétences!$D$3:$BA$12,MATCH(Progression_Cycle4!K$4,Problématiques_compétences!$D$3:$D$12,0),19)</f>
        <v>0</v>
      </c>
      <c r="L23" s="121" t="e">
        <f>INDEX(Problématiques_compétences!$D$3:$BA$12,MATCH(Progression_Cycle4!L$4,Problématiques_compétences!$D$3:$D$12,0),19)</f>
        <v>#N/A</v>
      </c>
      <c r="M23" s="121" t="e">
        <f>INDEX(Problématiques_compétences!$D$3:$BA$12,MATCH(Progression_Cycle4!M$4,Problématiques_compétences!$D$3:$D$12,0),19)</f>
        <v>#N/A</v>
      </c>
      <c r="N23" s="121" t="e">
        <f>INDEX(Problématiques_compétences!$D$3:$BA$12,MATCH(Progression_Cycle4!N$4,Problématiques_compétences!$D$3:$D$12,0),19)</f>
        <v>#N/A</v>
      </c>
      <c r="O23" s="121" t="e">
        <f>INDEX(Problématiques_compétences!$D$3:$BA$12,MATCH(Progression_Cycle4!O$4,Problématiques_compétences!$D$3:$D$12,0),19)</f>
        <v>#N/A</v>
      </c>
      <c r="P23" s="121" t="e">
        <f>INDEX(Problématiques_compétences!$D$3:$BA$12,MATCH(Progression_Cycle4!P$4,Problématiques_compétences!$D$3:$D$12,0),19)</f>
        <v>#N/A</v>
      </c>
      <c r="Q23" s="121" t="e">
        <f>INDEX(Problématiques_compétences!$D$3:$BA$12,MATCH(Progression_Cycle4!Q$4,Problématiques_compétences!$D$3:$D$12,0),19)</f>
        <v>#N/A</v>
      </c>
      <c r="R23" s="121" t="e">
        <f>INDEX(Problématiques_compétences!$D$3:$BA$12,MATCH(Progression_Cycle4!R$4,Problématiques_compétences!$D$3:$D$12,0),19)</f>
        <v>#N/A</v>
      </c>
      <c r="S23" s="236" t="e">
        <f>INDEX(Problématiques_compétences!$D$3:$BA$12,MATCH(Progression_Cycle4!S$4,Problématiques_compétences!$D$3:$D$12,0),19)</f>
        <v>#N/A</v>
      </c>
      <c r="T23" s="236" t="e">
        <f>INDEX(Problématiques_compétences!$D$3:$BA$12,MATCH(Progression_Cycle4!T$4,Problématiques_compétences!$D$3:$D$12,0),19)</f>
        <v>#N/A</v>
      </c>
      <c r="U23" s="236" t="e">
        <f>INDEX(Problématiques_compétences!$D$3:$BA$12,MATCH(Progression_Cycle4!U$4,Problématiques_compétences!$D$3:$D$12,0),19)</f>
        <v>#N/A</v>
      </c>
      <c r="V23" s="236" t="e">
        <f>INDEX(Problématiques_compétences!$D$3:$BA$12,MATCH(Progression_Cycle4!V$4,Problématiques_compétences!$D$3:$D$12,0),19)</f>
        <v>#N/A</v>
      </c>
      <c r="W23" s="236" t="e">
        <f>INDEX(Problématiques_compétences!$D$3:$BA$12,MATCH(Progression_Cycle4!W$4,Problématiques_compétences!$D$3:$D$12,0),19)</f>
        <v>#N/A</v>
      </c>
      <c r="X23" s="236" t="e">
        <f>INDEX(Problématiques_compétences!$D$3:$BA$12,MATCH(Progression_Cycle4!X$4,Problématiques_compétences!$D$3:$D$12,0),19)</f>
        <v>#N/A</v>
      </c>
      <c r="Y23" s="236" t="e">
        <f>INDEX(Problématiques_compétences!$D$3:$BA$12,MATCH(Progression_Cycle4!Y$4,Problématiques_compétences!$D$3:$D$12,0),19)</f>
        <v>#N/A</v>
      </c>
      <c r="Z23" s="236" t="e">
        <f>INDEX(Problématiques_compétences!$D$3:$BA$12,MATCH(Progression_Cycle4!Z$4,Problématiques_compétences!$D$3:$D$12,0),19)</f>
        <v>#N/A</v>
      </c>
      <c r="AA23" s="236" t="e">
        <f>INDEX(Problématiques_compétences!$D$3:$BA$12,MATCH(Progression_Cycle4!AA$4,Problématiques_compétences!$D$3:$D$12,0),19)</f>
        <v>#N/A</v>
      </c>
      <c r="AB23" s="236" t="e">
        <f>INDEX(Problématiques_compétences!$D$3:$BA$12,MATCH(Progression_Cycle4!AB$4,Problématiques_compétences!$D$3:$D$12,0),19)</f>
        <v>#N/A</v>
      </c>
      <c r="AC23" s="235" t="e">
        <f>INDEX(Problématiques_compétences!$D$3:$BA$12,MATCH(Progression_Cycle4!AC$4,Problématiques_compétences!$D$3:$D$12,0),19)</f>
        <v>#N/A</v>
      </c>
      <c r="AD23" s="235" t="e">
        <f>INDEX(Problématiques_compétences!$D$3:$BA$12,MATCH(Progression_Cycle4!AD$4,Problématiques_compétences!$D$3:$D$12,0),19)</f>
        <v>#N/A</v>
      </c>
      <c r="AE23" s="235" t="s">
        <v>248</v>
      </c>
      <c r="AF23" s="235" t="e">
        <f>INDEX(Problématiques_compétences!$D$3:$BA$12,MATCH(Progression_Cycle4!AF$4,Problématiques_compétences!$D$3:$D$12,0),19)</f>
        <v>#N/A</v>
      </c>
      <c r="AG23" s="235" t="e">
        <f>INDEX(Problématiques_compétences!$D$3:$BA$12,MATCH(Progression_Cycle4!AG$4,Problématiques_compétences!$D$3:$D$12,0),19)</f>
        <v>#N/A</v>
      </c>
      <c r="AH23" s="235" t="e">
        <f>INDEX(Problématiques_compétences!$D$3:$BA$12,MATCH(Progression_Cycle4!AH$4,Problématiques_compétences!$D$3:$D$12,0),19)</f>
        <v>#N/A</v>
      </c>
      <c r="AI23" s="235" t="e">
        <f>INDEX(Problématiques_compétences!$D$3:$BA$12,MATCH(Progression_Cycle4!AI$4,Problématiques_compétences!$D$3:$D$12,0),19)</f>
        <v>#N/A</v>
      </c>
      <c r="AJ23" s="235" t="e">
        <f>INDEX(Problématiques_compétences!$D$3:$BA$12,MATCH(Progression_Cycle4!AJ$4,Problématiques_compétences!$D$3:$D$12,0),19)</f>
        <v>#N/A</v>
      </c>
      <c r="AK23" s="235" t="e">
        <f>INDEX(Problématiques_compétences!$D$3:$BA$12,MATCH(Progression_Cycle4!AK$4,Problématiques_compétences!$D$3:$D$12,0),19)</f>
        <v>#N/A</v>
      </c>
      <c r="AL23" s="235" t="e">
        <f>INDEX(Problématiques_compétences!$D$3:$BA$12,MATCH(Progression_Cycle4!AL$4,Problématiques_compétences!$D$3:$D$12,0),19)</f>
        <v>#N/A</v>
      </c>
    </row>
    <row r="24" spans="1:38" ht="30.75" thickBot="1" x14ac:dyDescent="0.3">
      <c r="A24" s="707"/>
      <c r="B24" s="100" t="s">
        <v>191</v>
      </c>
      <c r="C24" s="101" t="s">
        <v>47</v>
      </c>
      <c r="D24" s="166" t="s">
        <v>188</v>
      </c>
      <c r="E24" s="164"/>
      <c r="F24" s="164"/>
      <c r="G24" s="165"/>
      <c r="H24" s="4">
        <f>COUNTIF(I24:AL24,"x")</f>
        <v>0</v>
      </c>
      <c r="I24" s="121" t="e">
        <f>INDEX(Problématiques_compétences!$D$3:$BA$12,MATCH(Progression_Cycle4!I$4,Problématiques_compétences!$D$3:$D$12,0),20)</f>
        <v>#N/A</v>
      </c>
      <c r="J24" s="121">
        <f>INDEX(Problématiques_compétences!$D$3:$BA$12,MATCH(Progression_Cycle4!J$4,Problématiques_compétences!$D$3:$D$12,0),20)</f>
        <v>0</v>
      </c>
      <c r="K24" s="121">
        <f>INDEX(Problématiques_compétences!$D$3:$BA$12,MATCH(Progression_Cycle4!K$4,Problématiques_compétences!$D$3:$D$12,0),20)</f>
        <v>0</v>
      </c>
      <c r="L24" s="121" t="e">
        <f>INDEX(Problématiques_compétences!$D$3:$BA$12,MATCH(Progression_Cycle4!L$4,Problématiques_compétences!$D$3:$D$12,0),20)</f>
        <v>#N/A</v>
      </c>
      <c r="M24" s="121" t="e">
        <f>INDEX(Problématiques_compétences!$D$3:$BA$12,MATCH(Progression_Cycle4!M$4,Problématiques_compétences!$D$3:$D$12,0),20)</f>
        <v>#N/A</v>
      </c>
      <c r="N24" s="121" t="e">
        <f>INDEX(Problématiques_compétences!$D$3:$BA$12,MATCH(Progression_Cycle4!N$4,Problématiques_compétences!$D$3:$D$12,0),20)</f>
        <v>#N/A</v>
      </c>
      <c r="O24" s="121" t="e">
        <f>INDEX(Problématiques_compétences!$D$3:$BA$12,MATCH(Progression_Cycle4!O$4,Problématiques_compétences!$D$3:$D$12,0),20)</f>
        <v>#N/A</v>
      </c>
      <c r="P24" s="121" t="e">
        <f>INDEX(Problématiques_compétences!$D$3:$BA$12,MATCH(Progression_Cycle4!P$4,Problématiques_compétences!$D$3:$D$12,0),20)</f>
        <v>#N/A</v>
      </c>
      <c r="Q24" s="121" t="e">
        <f>INDEX(Problématiques_compétences!$D$3:$BA$12,MATCH(Progression_Cycle4!Q$4,Problématiques_compétences!$D$3:$D$12,0),20)</f>
        <v>#N/A</v>
      </c>
      <c r="R24" s="121" t="e">
        <f>INDEX(Problématiques_compétences!$D$3:$BA$12,MATCH(Progression_Cycle4!R$4,Problématiques_compétences!$D$3:$D$12,0),20)</f>
        <v>#N/A</v>
      </c>
      <c r="S24" s="236" t="e">
        <f>INDEX(Problématiques_compétences!$D$3:$BA$12,MATCH(Progression_Cycle4!S$4,Problématiques_compétences!$D$3:$D$12,0),20)</f>
        <v>#N/A</v>
      </c>
      <c r="T24" s="236" t="e">
        <f>INDEX(Problématiques_compétences!$D$3:$BA$12,MATCH(Progression_Cycle4!T$4,Problématiques_compétences!$D$3:$D$12,0),20)</f>
        <v>#N/A</v>
      </c>
      <c r="U24" s="236" t="e">
        <f>INDEX(Problématiques_compétences!$D$3:$BA$12,MATCH(Progression_Cycle4!U$4,Problématiques_compétences!$D$3:$D$12,0),20)</f>
        <v>#N/A</v>
      </c>
      <c r="V24" s="236" t="e">
        <f>INDEX(Problématiques_compétences!$D$3:$BA$12,MATCH(Progression_Cycle4!V$4,Problématiques_compétences!$D$3:$D$12,0),20)</f>
        <v>#N/A</v>
      </c>
      <c r="W24" s="236" t="e">
        <f>INDEX(Problématiques_compétences!$D$3:$BA$12,MATCH(Progression_Cycle4!W$4,Problématiques_compétences!$D$3:$D$12,0),20)</f>
        <v>#N/A</v>
      </c>
      <c r="X24" s="236" t="e">
        <f>INDEX(Problématiques_compétences!$D$3:$BA$12,MATCH(Progression_Cycle4!X$4,Problématiques_compétences!$D$3:$D$12,0),20)</f>
        <v>#N/A</v>
      </c>
      <c r="Y24" s="236" t="e">
        <f>INDEX(Problématiques_compétences!$D$3:$BA$12,MATCH(Progression_Cycle4!Y$4,Problématiques_compétences!$D$3:$D$12,0),20)</f>
        <v>#N/A</v>
      </c>
      <c r="Z24" s="236" t="e">
        <f>INDEX(Problématiques_compétences!$D$3:$BA$12,MATCH(Progression_Cycle4!Z$4,Problématiques_compétences!$D$3:$D$12,0),20)</f>
        <v>#N/A</v>
      </c>
      <c r="AA24" s="236" t="e">
        <f>INDEX(Problématiques_compétences!$D$3:$BA$12,MATCH(Progression_Cycle4!AA$4,Problématiques_compétences!$D$3:$D$12,0),20)</f>
        <v>#N/A</v>
      </c>
      <c r="AB24" s="236" t="e">
        <f>INDEX(Problématiques_compétences!$D$3:$BA$12,MATCH(Progression_Cycle4!AB$4,Problématiques_compétences!$D$3:$D$12,0),20)</f>
        <v>#N/A</v>
      </c>
      <c r="AC24" s="235" t="e">
        <f>INDEX(Problématiques_compétences!$D$3:$BA$12,MATCH(Progression_Cycle4!AC$4,Problématiques_compétences!$D$3:$D$12,0),20)</f>
        <v>#N/A</v>
      </c>
      <c r="AD24" s="235" t="e">
        <f>INDEX(Problématiques_compétences!$D$3:$BA$12,MATCH(Progression_Cycle4!AD$4,Problématiques_compétences!$D$3:$D$12,0),20)</f>
        <v>#N/A</v>
      </c>
      <c r="AE24" s="235" t="e">
        <f>INDEX(Problématiques_compétences!$D$3:$BA$12,MATCH(Progression_Cycle4!AE$4,Problématiques_compétences!$D$3:$D$12,0),20)</f>
        <v>#N/A</v>
      </c>
      <c r="AF24" s="235" t="e">
        <f>INDEX(Problématiques_compétences!$D$3:$BA$12,MATCH(Progression_Cycle4!AF$4,Problématiques_compétences!$D$3:$D$12,0),20)</f>
        <v>#N/A</v>
      </c>
      <c r="AG24" s="235" t="e">
        <f>INDEX(Problématiques_compétences!$D$3:$BA$12,MATCH(Progression_Cycle4!AG$4,Problématiques_compétences!$D$3:$D$12,0),20)</f>
        <v>#N/A</v>
      </c>
      <c r="AH24" s="235" t="e">
        <f>INDEX(Problématiques_compétences!$D$3:$BA$12,MATCH(Progression_Cycle4!AH$4,Problématiques_compétences!$D$3:$D$12,0),20)</f>
        <v>#N/A</v>
      </c>
      <c r="AI24" s="235" t="e">
        <f>INDEX(Problématiques_compétences!$D$3:$BA$12,MATCH(Progression_Cycle4!AI$4,Problématiques_compétences!$D$3:$D$12,0),20)</f>
        <v>#N/A</v>
      </c>
      <c r="AJ24" s="235" t="e">
        <f>INDEX(Problématiques_compétences!$D$3:$BA$12,MATCH(Progression_Cycle4!AJ$4,Problématiques_compétences!$D$3:$D$12,0),20)</f>
        <v>#N/A</v>
      </c>
      <c r="AK24" s="235" t="e">
        <f>INDEX(Problématiques_compétences!$D$3:$BA$12,MATCH(Progression_Cycle4!AK$4,Problématiques_compétences!$D$3:$D$12,0),20)</f>
        <v>#N/A</v>
      </c>
      <c r="AL24" s="235" t="e">
        <f>INDEX(Problématiques_compétences!$D$3:$BA$12,MATCH(Progression_Cycle4!AL$4,Problématiques_compétences!$D$3:$D$12,0),20)</f>
        <v>#N/A</v>
      </c>
    </row>
    <row r="25" spans="1:38" ht="26.25" customHeight="1" x14ac:dyDescent="0.25">
      <c r="A25" s="104" t="s">
        <v>189</v>
      </c>
      <c r="B25" s="94">
        <v>4</v>
      </c>
      <c r="C25" s="95" t="s">
        <v>48</v>
      </c>
      <c r="D25" s="116"/>
      <c r="E25" s="117"/>
      <c r="F25" s="117"/>
      <c r="G25" s="118"/>
      <c r="H25" s="119"/>
      <c r="I25" s="120"/>
      <c r="J25" s="120"/>
      <c r="K25" s="120"/>
      <c r="L25" s="120"/>
      <c r="M25" s="120"/>
      <c r="N25" s="120"/>
      <c r="O25" s="120"/>
      <c r="P25" s="120"/>
      <c r="Q25" s="120"/>
      <c r="R25" s="120"/>
      <c r="S25" s="237"/>
      <c r="T25" s="237"/>
      <c r="U25" s="237"/>
      <c r="V25" s="237"/>
      <c r="W25" s="237"/>
      <c r="X25" s="237"/>
      <c r="Y25" s="237"/>
      <c r="Z25" s="237"/>
      <c r="AA25" s="237"/>
      <c r="AB25" s="237"/>
      <c r="AC25" s="120"/>
      <c r="AD25" s="120"/>
      <c r="AE25" s="120"/>
      <c r="AF25" s="120"/>
      <c r="AG25" s="120"/>
      <c r="AH25" s="120"/>
      <c r="AI25" s="120"/>
      <c r="AJ25" s="120"/>
      <c r="AK25" s="120"/>
      <c r="AL25" s="120"/>
    </row>
    <row r="26" spans="1:38" ht="30" x14ac:dyDescent="0.25">
      <c r="A26" s="105"/>
      <c r="B26" s="106" t="s">
        <v>186</v>
      </c>
      <c r="C26" s="102" t="s">
        <v>281</v>
      </c>
      <c r="D26" s="163"/>
      <c r="E26" s="162" t="s">
        <v>153</v>
      </c>
      <c r="F26" s="159" t="s">
        <v>111</v>
      </c>
      <c r="G26" s="165"/>
      <c r="H26" s="4">
        <f>COUNTIF(I26:AL26,"x")</f>
        <v>0</v>
      </c>
      <c r="I26" s="121" t="e">
        <f>INDEX(Problématiques_compétences!$D$3:$BA$12,MATCH(Progression_Cycle4!I$4,Problématiques_compétences!$D$3:$D$12,0),21)</f>
        <v>#N/A</v>
      </c>
      <c r="J26" s="121">
        <f>INDEX(Problématiques_compétences!$D$3:$BA$12,MATCH(Progression_Cycle4!J$4,Problématiques_compétences!$D$3:$D$12,0),21)</f>
        <v>0</v>
      </c>
      <c r="K26" s="121">
        <f>INDEX(Problématiques_compétences!$D$3:$BA$12,MATCH(Progression_Cycle4!K$4,Problématiques_compétences!$D$3:$D$12,0),21)</f>
        <v>0</v>
      </c>
      <c r="L26" s="121" t="e">
        <f>INDEX(Problématiques_compétences!$D$3:$BA$12,MATCH(Progression_Cycle4!L$4,Problématiques_compétences!$D$3:$D$12,0),21)</f>
        <v>#N/A</v>
      </c>
      <c r="M26" s="121" t="e">
        <f>INDEX(Problématiques_compétences!$D$3:$BA$12,MATCH(Progression_Cycle4!M$4,Problématiques_compétences!$D$3:$D$12,0),21)</f>
        <v>#N/A</v>
      </c>
      <c r="N26" s="121" t="e">
        <f>INDEX(Problématiques_compétences!$D$3:$BA$12,MATCH(Progression_Cycle4!N$4,Problématiques_compétences!$D$3:$D$12,0),21)</f>
        <v>#N/A</v>
      </c>
      <c r="O26" s="121" t="e">
        <f>INDEX(Problématiques_compétences!$D$3:$BA$12,MATCH(Progression_Cycle4!O$4,Problématiques_compétences!$D$3:$D$12,0),21)</f>
        <v>#N/A</v>
      </c>
      <c r="P26" s="121" t="e">
        <f>INDEX(Problématiques_compétences!$D$3:$BA$12,MATCH(Progression_Cycle4!P$4,Problématiques_compétences!$D$3:$D$12,0),21)</f>
        <v>#N/A</v>
      </c>
      <c r="Q26" s="121" t="e">
        <f>INDEX(Problématiques_compétences!$D$3:$BA$12,MATCH(Progression_Cycle4!Q$4,Problématiques_compétences!$D$3:$D$12,0),21)</f>
        <v>#N/A</v>
      </c>
      <c r="R26" s="121" t="e">
        <f>INDEX(Problématiques_compétences!$D$3:$BA$12,MATCH(Progression_Cycle4!R$4,Problématiques_compétences!$D$3:$D$12,0),21)</f>
        <v>#N/A</v>
      </c>
      <c r="S26" s="236" t="e">
        <f>INDEX(Problématiques_compétences!$D$3:$BA$12,MATCH(Progression_Cycle4!S$4,Problématiques_compétences!$D$3:$D$12,0),21)</f>
        <v>#N/A</v>
      </c>
      <c r="T26" s="236" t="e">
        <f>INDEX(Problématiques_compétences!$D$3:$BA$12,MATCH(Progression_Cycle4!T$4,Problématiques_compétences!$D$3:$D$12,0),21)</f>
        <v>#N/A</v>
      </c>
      <c r="U26" s="236" t="e">
        <f>INDEX(Problématiques_compétences!$D$3:$BA$12,MATCH(Progression_Cycle4!U$4,Problématiques_compétences!$D$3:$D$12,0),21)</f>
        <v>#N/A</v>
      </c>
      <c r="V26" s="236" t="e">
        <f>INDEX(Problématiques_compétences!$D$3:$BA$12,MATCH(Progression_Cycle4!V$4,Problématiques_compétences!$D$3:$D$12,0),21)</f>
        <v>#N/A</v>
      </c>
      <c r="W26" s="236" t="e">
        <f>INDEX(Problématiques_compétences!$D$3:$BA$12,MATCH(Progression_Cycle4!W$4,Problématiques_compétences!$D$3:$D$12,0),21)</f>
        <v>#N/A</v>
      </c>
      <c r="X26" s="236" t="e">
        <f>INDEX(Problématiques_compétences!$D$3:$BA$12,MATCH(Progression_Cycle4!X$4,Problématiques_compétences!$D$3:$D$12,0),21)</f>
        <v>#N/A</v>
      </c>
      <c r="Y26" s="236" t="e">
        <f>INDEX(Problématiques_compétences!$D$3:$BA$12,MATCH(Progression_Cycle4!Y$4,Problématiques_compétences!$D$3:$D$12,0),21)</f>
        <v>#N/A</v>
      </c>
      <c r="Z26" s="236" t="e">
        <f>INDEX(Problématiques_compétences!$D$3:$BA$12,MATCH(Progression_Cycle4!Z$4,Problématiques_compétences!$D$3:$D$12,0),21)</f>
        <v>#N/A</v>
      </c>
      <c r="AA26" s="236" t="e">
        <f>INDEX(Problématiques_compétences!$D$3:$BA$12,MATCH(Progression_Cycle4!AA$4,Problématiques_compétences!$D$3:$D$12,0),21)</f>
        <v>#N/A</v>
      </c>
      <c r="AB26" s="236" t="e">
        <f>INDEX(Problématiques_compétences!$D$3:$BA$12,MATCH(Progression_Cycle4!AB$4,Problématiques_compétences!$D$3:$D$12,0),21)</f>
        <v>#N/A</v>
      </c>
      <c r="AC26" s="235" t="e">
        <f>INDEX(Problématiques_compétences!$D$3:$BA$12,MATCH(Progression_Cycle4!AC$4,Problématiques_compétences!$D$3:$D$12,0),21)</f>
        <v>#N/A</v>
      </c>
      <c r="AD26" s="235" t="e">
        <f>INDEX(Problématiques_compétences!$D$3:$BA$12,MATCH(Progression_Cycle4!AD$4,Problématiques_compétences!$D$3:$D$12,0),21)</f>
        <v>#N/A</v>
      </c>
      <c r="AE26" s="235" t="e">
        <f>INDEX(Problématiques_compétences!$D$3:$BA$12,MATCH(Progression_Cycle4!AE$4,Problématiques_compétences!$D$3:$D$12,0),21)</f>
        <v>#N/A</v>
      </c>
      <c r="AF26" s="235" t="e">
        <f>INDEX(Problématiques_compétences!$D$3:$BA$12,MATCH(Progression_Cycle4!AF$4,Problématiques_compétences!$D$3:$D$12,0),21)</f>
        <v>#N/A</v>
      </c>
      <c r="AG26" s="235" t="e">
        <f>INDEX(Problématiques_compétences!$D$3:$BA$12,MATCH(Progression_Cycle4!AG$4,Problématiques_compétences!$D$3:$D$12,0),21)</f>
        <v>#N/A</v>
      </c>
      <c r="AH26" s="235" t="e">
        <f>INDEX(Problématiques_compétences!$D$3:$BA$12,MATCH(Progression_Cycle4!AH$4,Problématiques_compétences!$D$3:$D$12,0),21)</f>
        <v>#N/A</v>
      </c>
      <c r="AI26" s="235" t="e">
        <f>INDEX(Problématiques_compétences!$D$3:$BA$12,MATCH(Progression_Cycle4!AI$4,Problématiques_compétences!$D$3:$D$12,0),21)</f>
        <v>#N/A</v>
      </c>
      <c r="AJ26" s="235" t="e">
        <f>INDEX(Problématiques_compétences!$D$3:$BA$12,MATCH(Progression_Cycle4!AJ$4,Problématiques_compétences!$D$3:$D$12,0),21)</f>
        <v>#N/A</v>
      </c>
      <c r="AK26" s="235" t="e">
        <f>INDEX(Problématiques_compétences!$D$3:$BA$12,MATCH(Progression_Cycle4!AK$4,Problématiques_compétences!$D$3:$D$12,0),21)</f>
        <v>#N/A</v>
      </c>
      <c r="AL26" s="235" t="e">
        <f>INDEX(Problématiques_compétences!$D$3:$BA$12,MATCH(Progression_Cycle4!AL$4,Problématiques_compétences!$D$3:$D$12,0),21)</f>
        <v>#N/A</v>
      </c>
    </row>
    <row r="27" spans="1:38" ht="30.75" thickBot="1" x14ac:dyDescent="0.3">
      <c r="A27" s="107"/>
      <c r="B27" s="108" t="s">
        <v>185</v>
      </c>
      <c r="C27" s="101" t="s">
        <v>282</v>
      </c>
      <c r="D27" s="163"/>
      <c r="E27" s="164"/>
      <c r="F27" s="164"/>
      <c r="G27" s="167" t="s">
        <v>81</v>
      </c>
      <c r="H27" s="4">
        <f>COUNTIF(I27:AL27,"x")</f>
        <v>1</v>
      </c>
      <c r="I27" s="121" t="e">
        <f>INDEX(Problématiques_compétences!$D$3:$BA$12,MATCH(Progression_Cycle4!I$4,Problématiques_compétences!$D$3:$D$12,0),22)</f>
        <v>#N/A</v>
      </c>
      <c r="J27" s="121">
        <f>INDEX(Problématiques_compétences!$D$3:$BA$12,MATCH(Progression_Cycle4!J$4,Problématiques_compétences!$D$3:$D$12,0),22)</f>
        <v>0</v>
      </c>
      <c r="K27" s="121" t="str">
        <f>INDEX(Problématiques_compétences!$D$3:$BA$12,MATCH(Progression_Cycle4!K$4,Problématiques_compétences!$D$3:$D$12,0),22)</f>
        <v>x</v>
      </c>
      <c r="L27" s="121" t="e">
        <f>INDEX(Problématiques_compétences!$D$3:$BA$12,MATCH(Progression_Cycle4!L$4,Problématiques_compétences!$D$3:$D$12,0),22)</f>
        <v>#N/A</v>
      </c>
      <c r="M27" s="121" t="e">
        <f>INDEX(Problématiques_compétences!$D$3:$BA$12,MATCH(Progression_Cycle4!M$4,Problématiques_compétences!$D$3:$D$12,0),22)</f>
        <v>#N/A</v>
      </c>
      <c r="N27" s="121" t="e">
        <f>INDEX(Problématiques_compétences!$D$3:$BA$12,MATCH(Progression_Cycle4!N$4,Problématiques_compétences!$D$3:$D$12,0),22)</f>
        <v>#N/A</v>
      </c>
      <c r="O27" s="121" t="e">
        <f>INDEX(Problématiques_compétences!$D$3:$BA$12,MATCH(Progression_Cycle4!O$4,Problématiques_compétences!$D$3:$D$12,0),22)</f>
        <v>#N/A</v>
      </c>
      <c r="P27" s="121" t="e">
        <f>INDEX(Problématiques_compétences!$D$3:$BA$12,MATCH(Progression_Cycle4!P$4,Problématiques_compétences!$D$3:$D$12,0),22)</f>
        <v>#N/A</v>
      </c>
      <c r="Q27" s="121" t="e">
        <f>INDEX(Problématiques_compétences!$D$3:$BA$12,MATCH(Progression_Cycle4!Q$4,Problématiques_compétences!$D$3:$D$12,0),22)</f>
        <v>#N/A</v>
      </c>
      <c r="R27" s="121" t="e">
        <f>INDEX(Problématiques_compétences!$D$3:$BA$12,MATCH(Progression_Cycle4!R$4,Problématiques_compétences!$D$3:$D$12,0),22)</f>
        <v>#N/A</v>
      </c>
      <c r="S27" s="236" t="e">
        <f>INDEX(Problématiques_compétences!$D$3:$BA$12,MATCH(Progression_Cycle4!S$4,Problématiques_compétences!$D$3:$D$12,0),22)</f>
        <v>#N/A</v>
      </c>
      <c r="T27" s="236" t="e">
        <f>INDEX(Problématiques_compétences!$D$3:$BA$12,MATCH(Progression_Cycle4!T$4,Problématiques_compétences!$D$3:$D$12,0),22)</f>
        <v>#N/A</v>
      </c>
      <c r="U27" s="236" t="e">
        <f>INDEX(Problématiques_compétences!$D$3:$BA$12,MATCH(Progression_Cycle4!U$4,Problématiques_compétences!$D$3:$D$12,0),22)</f>
        <v>#N/A</v>
      </c>
      <c r="V27" s="236" t="e">
        <f>INDEX(Problématiques_compétences!$D$3:$BA$12,MATCH(Progression_Cycle4!V$4,Problématiques_compétences!$D$3:$D$12,0),22)</f>
        <v>#N/A</v>
      </c>
      <c r="W27" s="236" t="e">
        <f>INDEX(Problématiques_compétences!$D$3:$BA$12,MATCH(Progression_Cycle4!W$4,Problématiques_compétences!$D$3:$D$12,0),22)</f>
        <v>#N/A</v>
      </c>
      <c r="X27" s="236" t="e">
        <f>INDEX(Problématiques_compétences!$D$3:$BA$12,MATCH(Progression_Cycle4!X$4,Problématiques_compétences!$D$3:$D$12,0),22)</f>
        <v>#N/A</v>
      </c>
      <c r="Y27" s="236" t="e">
        <f>INDEX(Problématiques_compétences!$D$3:$BA$12,MATCH(Progression_Cycle4!Y$4,Problématiques_compétences!$D$3:$D$12,0),22)</f>
        <v>#N/A</v>
      </c>
      <c r="Z27" s="236" t="e">
        <f>INDEX(Problématiques_compétences!$D$3:$BA$12,MATCH(Progression_Cycle4!Z$4,Problématiques_compétences!$D$3:$D$12,0),22)</f>
        <v>#N/A</v>
      </c>
      <c r="AA27" s="236" t="e">
        <f>INDEX(Problématiques_compétences!$D$3:$BA$12,MATCH(Progression_Cycle4!AA$4,Problématiques_compétences!$D$3:$D$12,0),22)</f>
        <v>#N/A</v>
      </c>
      <c r="AB27" s="236" t="e">
        <f>INDEX(Problématiques_compétences!$D$3:$BA$12,MATCH(Progression_Cycle4!AB$4,Problématiques_compétences!$D$3:$D$12,0),22)</f>
        <v>#N/A</v>
      </c>
      <c r="AC27" s="235" t="e">
        <f>INDEX(Problématiques_compétences!$D$3:$BA$12,MATCH(Progression_Cycle4!AC$4,Problématiques_compétences!$D$3:$D$12,0),22)</f>
        <v>#N/A</v>
      </c>
      <c r="AD27" s="235" t="e">
        <f>INDEX(Problématiques_compétences!$D$3:$BA$12,MATCH(Progression_Cycle4!AD$4,Problématiques_compétences!$D$3:$D$12,0),22)</f>
        <v>#N/A</v>
      </c>
      <c r="AE27" s="235" t="e">
        <f>INDEX(Problématiques_compétences!$D$3:$BA$12,MATCH(Progression_Cycle4!AE$4,Problématiques_compétences!$D$3:$D$12,0),22)</f>
        <v>#N/A</v>
      </c>
      <c r="AF27" s="235" t="e">
        <f>INDEX(Problématiques_compétences!$D$3:$BA$12,MATCH(Progression_Cycle4!AF$4,Problématiques_compétences!$D$3:$D$12,0),22)</f>
        <v>#N/A</v>
      </c>
      <c r="AG27" s="235" t="e">
        <f>INDEX(Problématiques_compétences!$D$3:$BA$12,MATCH(Progression_Cycle4!AG$4,Problématiques_compétences!$D$3:$D$12,0),22)</f>
        <v>#N/A</v>
      </c>
      <c r="AH27" s="235" t="e">
        <f>INDEX(Problématiques_compétences!$D$3:$BA$12,MATCH(Progression_Cycle4!AH$4,Problématiques_compétences!$D$3:$D$12,0),22)</f>
        <v>#N/A</v>
      </c>
      <c r="AI27" s="235" t="e">
        <f>INDEX(Problématiques_compétences!$D$3:$BA$12,MATCH(Progression_Cycle4!AI$4,Problématiques_compétences!$D$3:$D$12,0),22)</f>
        <v>#N/A</v>
      </c>
      <c r="AJ27" s="235" t="e">
        <f>INDEX(Problématiques_compétences!$D$3:$BA$12,MATCH(Progression_Cycle4!AJ$4,Problématiques_compétences!$D$3:$D$12,0),22)</f>
        <v>#N/A</v>
      </c>
      <c r="AK27" s="235" t="e">
        <f>INDEX(Problématiques_compétences!$D$3:$BA$12,MATCH(Progression_Cycle4!AK$4,Problématiques_compétences!$D$3:$D$12,0),22)</f>
        <v>#N/A</v>
      </c>
      <c r="AL27" s="235" t="e">
        <f>INDEX(Problématiques_compétences!$D$3:$BA$12,MATCH(Progression_Cycle4!AL$4,Problématiques_compétences!$D$3:$D$12,0),22)</f>
        <v>#N/A</v>
      </c>
    </row>
    <row r="28" spans="1:38" x14ac:dyDescent="0.25">
      <c r="A28" s="705" t="s">
        <v>182</v>
      </c>
      <c r="B28" s="94">
        <v>5</v>
      </c>
      <c r="C28" s="95" t="s">
        <v>49</v>
      </c>
      <c r="D28" s="699"/>
      <c r="E28" s="700"/>
      <c r="F28" s="700"/>
      <c r="G28" s="700"/>
      <c r="H28" s="700"/>
      <c r="I28" s="700"/>
      <c r="J28" s="700"/>
      <c r="K28" s="700"/>
      <c r="L28" s="700"/>
      <c r="M28" s="700"/>
      <c r="N28" s="700"/>
      <c r="O28" s="700"/>
      <c r="P28" s="700"/>
      <c r="Q28" s="700"/>
      <c r="R28" s="700"/>
      <c r="S28" s="700"/>
      <c r="T28" s="700"/>
      <c r="U28" s="700"/>
      <c r="V28" s="700"/>
      <c r="W28" s="700"/>
      <c r="X28" s="700"/>
      <c r="Y28" s="700"/>
      <c r="Z28" s="700"/>
      <c r="AA28" s="700"/>
      <c r="AB28" s="700"/>
      <c r="AC28" s="700"/>
      <c r="AD28" s="700"/>
      <c r="AE28" s="700"/>
      <c r="AF28" s="700"/>
      <c r="AG28" s="700"/>
      <c r="AH28" s="700"/>
      <c r="AI28" s="700"/>
      <c r="AJ28" s="700"/>
      <c r="AK28" s="700"/>
      <c r="AL28" s="701"/>
    </row>
    <row r="29" spans="1:38" x14ac:dyDescent="0.25">
      <c r="A29" s="706"/>
      <c r="B29" s="96" t="s">
        <v>179</v>
      </c>
      <c r="C29" s="233" t="s">
        <v>283</v>
      </c>
      <c r="D29" s="163"/>
      <c r="E29" s="164"/>
      <c r="F29" s="159" t="s">
        <v>96</v>
      </c>
      <c r="G29" s="165"/>
      <c r="H29" s="4">
        <f>COUNTIF(I29:AL29,"x")</f>
        <v>1</v>
      </c>
      <c r="I29" s="121" t="e">
        <f>INDEX(Problématiques_compétences!$D$3:$BA$12,MATCH(Progression_Cycle4!I$4,Problématiques_compétences!$D$3:$D$12,0),23)</f>
        <v>#N/A</v>
      </c>
      <c r="J29" s="121">
        <f>INDEX(Problématiques_compétences!$D$3:$BA$12,MATCH(Progression_Cycle4!J$4,Problématiques_compétences!$D$3:$D$12,0),23)</f>
        <v>0</v>
      </c>
      <c r="K29" s="121" t="str">
        <f>INDEX(Problématiques_compétences!$D$3:$BA$12,MATCH(Progression_Cycle4!K$4,Problématiques_compétences!$D$3:$D$12,0),23)</f>
        <v>x</v>
      </c>
      <c r="L29" s="121" t="e">
        <f>INDEX(Problématiques_compétences!$D$3:$BA$12,MATCH(Progression_Cycle4!L$4,Problématiques_compétences!$D$3:$D$12,0),23)</f>
        <v>#N/A</v>
      </c>
      <c r="M29" s="121" t="e">
        <f>INDEX(Problématiques_compétences!$D$3:$BA$12,MATCH(Progression_Cycle4!M$4,Problématiques_compétences!$D$3:$D$12,0),23)</f>
        <v>#N/A</v>
      </c>
      <c r="N29" s="121" t="e">
        <f>INDEX(Problématiques_compétences!$D$3:$BA$12,MATCH(Progression_Cycle4!N$4,Problématiques_compétences!$D$3:$D$12,0),23)</f>
        <v>#N/A</v>
      </c>
      <c r="O29" s="121" t="e">
        <f>INDEX(Problématiques_compétences!$D$3:$BA$12,MATCH(Progression_Cycle4!O$4,Problématiques_compétences!$D$3:$D$12,0),23)</f>
        <v>#N/A</v>
      </c>
      <c r="P29" s="121" t="e">
        <f>INDEX(Problématiques_compétences!$D$3:$BA$12,MATCH(Progression_Cycle4!P$4,Problématiques_compétences!$D$3:$D$12,0),23)</f>
        <v>#N/A</v>
      </c>
      <c r="Q29" s="121" t="e">
        <f>INDEX(Problématiques_compétences!$D$3:$BA$12,MATCH(Progression_Cycle4!Q$4,Problématiques_compétences!$D$3:$D$12,0),23)</f>
        <v>#N/A</v>
      </c>
      <c r="R29" s="121" t="e">
        <f>INDEX(Problématiques_compétences!$D$3:$BA$12,MATCH(Progression_Cycle4!R$4,Problématiques_compétences!$D$3:$D$12,0),23)</f>
        <v>#N/A</v>
      </c>
      <c r="S29" s="236" t="e">
        <f>INDEX(Problématiques_compétences!$D$3:$BA$12,MATCH(Progression_Cycle4!S$4,Problématiques_compétences!$D$3:$D$12,0),23)</f>
        <v>#N/A</v>
      </c>
      <c r="T29" s="236" t="e">
        <f>INDEX(Problématiques_compétences!$D$3:$BA$12,MATCH(Progression_Cycle4!T$4,Problématiques_compétences!$D$3:$D$12,0),23)</f>
        <v>#N/A</v>
      </c>
      <c r="U29" s="236" t="e">
        <f>INDEX(Problématiques_compétences!$D$3:$BA$12,MATCH(Progression_Cycle4!U$4,Problématiques_compétences!$D$3:$D$12,0),23)</f>
        <v>#N/A</v>
      </c>
      <c r="V29" s="236" t="e">
        <f>INDEX(Problématiques_compétences!$D$3:$BA$12,MATCH(Progression_Cycle4!V$4,Problématiques_compétences!$D$3:$D$12,0),23)</f>
        <v>#N/A</v>
      </c>
      <c r="W29" s="236" t="e">
        <f>INDEX(Problématiques_compétences!$D$3:$BA$12,MATCH(Progression_Cycle4!W$4,Problématiques_compétences!$D$3:$D$12,0),23)</f>
        <v>#N/A</v>
      </c>
      <c r="X29" s="236" t="e">
        <f>INDEX(Problématiques_compétences!$D$3:$BA$12,MATCH(Progression_Cycle4!X$4,Problématiques_compétences!$D$3:$D$12,0),23)</f>
        <v>#N/A</v>
      </c>
      <c r="Y29" s="236" t="e">
        <f>INDEX(Problématiques_compétences!$D$3:$BA$12,MATCH(Progression_Cycle4!Y$4,Problématiques_compétences!$D$3:$D$12,0),23)</f>
        <v>#N/A</v>
      </c>
      <c r="Z29" s="236" t="e">
        <f>INDEX(Problématiques_compétences!$D$3:$BA$12,MATCH(Progression_Cycle4!Z$4,Problématiques_compétences!$D$3:$D$12,0),23)</f>
        <v>#N/A</v>
      </c>
      <c r="AA29" s="236" t="e">
        <f>INDEX(Problématiques_compétences!$D$3:$BA$12,MATCH(Progression_Cycle4!AA$4,Problématiques_compétences!$D$3:$D$12,0),23)</f>
        <v>#N/A</v>
      </c>
      <c r="AB29" s="236" t="e">
        <f>INDEX(Problématiques_compétences!$D$3:$BA$12,MATCH(Progression_Cycle4!AB$4,Problématiques_compétences!$D$3:$D$12,0),23)</f>
        <v>#N/A</v>
      </c>
      <c r="AC29" s="235" t="e">
        <f>INDEX(Problématiques_compétences!$D$3:$BA$12,MATCH(Progression_Cycle4!AC$4,Problématiques_compétences!$D$3:$D$12,0),23)</f>
        <v>#N/A</v>
      </c>
      <c r="AD29" s="235" t="e">
        <f>INDEX(Problématiques_compétences!$D$3:$BA$12,MATCH(Progression_Cycle4!AD$4,Problématiques_compétences!$D$3:$D$12,0),23)</f>
        <v>#N/A</v>
      </c>
      <c r="AE29" s="235" t="e">
        <f>INDEX(Problématiques_compétences!$D$3:$BA$12,MATCH(Progression_Cycle4!AE$4,Problématiques_compétences!$D$3:$D$12,0),23)</f>
        <v>#N/A</v>
      </c>
      <c r="AF29" s="235" t="e">
        <f>INDEX(Problématiques_compétences!$D$3:$BA$12,MATCH(Progression_Cycle4!AF$4,Problématiques_compétences!$D$3:$D$12,0),23)</f>
        <v>#N/A</v>
      </c>
      <c r="AG29" s="235" t="e">
        <f>INDEX(Problématiques_compétences!$D$3:$BA$12,MATCH(Progression_Cycle4!AG$4,Problématiques_compétences!$D$3:$D$12,0),23)</f>
        <v>#N/A</v>
      </c>
      <c r="AH29" s="235" t="e">
        <f>INDEX(Problématiques_compétences!$D$3:$BA$12,MATCH(Progression_Cycle4!AH$4,Problématiques_compétences!$D$3:$D$12,0),23)</f>
        <v>#N/A</v>
      </c>
      <c r="AI29" s="235" t="e">
        <f>INDEX(Problématiques_compétences!$D$3:$BA$12,MATCH(Progression_Cycle4!AI$4,Problématiques_compétences!$D$3:$D$12,0),23)</f>
        <v>#N/A</v>
      </c>
      <c r="AJ29" s="235" t="e">
        <f>INDEX(Problématiques_compétences!$D$3:$BA$12,MATCH(Progression_Cycle4!AJ$4,Problématiques_compétences!$D$3:$D$12,0),23)</f>
        <v>#N/A</v>
      </c>
      <c r="AK29" s="235" t="e">
        <f>INDEX(Problématiques_compétences!$D$3:$BA$12,MATCH(Progression_Cycle4!AK$4,Problématiques_compétences!$D$3:$D$12,0),23)</f>
        <v>#N/A</v>
      </c>
      <c r="AL29" s="235" t="e">
        <f>INDEX(Problématiques_compétences!$D$3:$BA$12,MATCH(Progression_Cycle4!AL$4,Problématiques_compétences!$D$3:$D$12,0),23)</f>
        <v>#N/A</v>
      </c>
    </row>
    <row r="30" spans="1:38" x14ac:dyDescent="0.25">
      <c r="A30" s="706"/>
      <c r="B30" s="96" t="s">
        <v>178</v>
      </c>
      <c r="C30" s="102" t="s">
        <v>50</v>
      </c>
      <c r="D30" s="166" t="s">
        <v>177</v>
      </c>
      <c r="E30" s="164"/>
      <c r="F30" s="164"/>
      <c r="G30" s="165"/>
      <c r="H30" s="4">
        <f>COUNTIF(I30:AL30,"x")</f>
        <v>0</v>
      </c>
      <c r="I30" s="121" t="e">
        <f>INDEX(Problématiques_compétences!$D$3:$BA$12,MATCH(Progression_Cycle4!I$4,Problématiques_compétences!$D$3:$D$12,0),24)</f>
        <v>#N/A</v>
      </c>
      <c r="J30" s="121">
        <f>INDEX(Problématiques_compétences!$D$3:$BA$12,MATCH(Progression_Cycle4!J$4,Problématiques_compétences!$D$3:$D$12,0),24)</f>
        <v>0</v>
      </c>
      <c r="K30" s="121">
        <f>INDEX(Problématiques_compétences!$D$3:$BA$12,MATCH(Progression_Cycle4!K$4,Problématiques_compétences!$D$3:$D$12,0),24)</f>
        <v>0</v>
      </c>
      <c r="L30" s="121" t="e">
        <f>INDEX(Problématiques_compétences!$D$3:$BA$12,MATCH(Progression_Cycle4!L$4,Problématiques_compétences!$D$3:$D$12,0),24)</f>
        <v>#N/A</v>
      </c>
      <c r="M30" s="121" t="e">
        <f>INDEX(Problématiques_compétences!$D$3:$BA$12,MATCH(Progression_Cycle4!M$4,Problématiques_compétences!$D$3:$D$12,0),24)</f>
        <v>#N/A</v>
      </c>
      <c r="N30" s="121" t="e">
        <f>INDEX(Problématiques_compétences!$D$3:$BA$12,MATCH(Progression_Cycle4!N$4,Problématiques_compétences!$D$3:$D$12,0),24)</f>
        <v>#N/A</v>
      </c>
      <c r="O30" s="121" t="e">
        <f>INDEX(Problématiques_compétences!$D$3:$BA$12,MATCH(Progression_Cycle4!O$4,Problématiques_compétences!$D$3:$D$12,0),24)</f>
        <v>#N/A</v>
      </c>
      <c r="P30" s="121" t="e">
        <f>INDEX(Problématiques_compétences!$D$3:$BA$12,MATCH(Progression_Cycle4!P$4,Problématiques_compétences!$D$3:$D$12,0),24)</f>
        <v>#N/A</v>
      </c>
      <c r="Q30" s="121" t="e">
        <f>INDEX(Problématiques_compétences!$D$3:$BA$12,MATCH(Progression_Cycle4!Q$4,Problématiques_compétences!$D$3:$D$12,0),24)</f>
        <v>#N/A</v>
      </c>
      <c r="R30" s="121" t="e">
        <f>INDEX(Problématiques_compétences!$D$3:$BA$12,MATCH(Progression_Cycle4!R$4,Problématiques_compétences!$D$3:$D$12,0),24)</f>
        <v>#N/A</v>
      </c>
      <c r="S30" s="236" t="e">
        <f>INDEX(Problématiques_compétences!$D$3:$BA$12,MATCH(Progression_Cycle4!S$4,Problématiques_compétences!$D$3:$D$12,0),24)</f>
        <v>#N/A</v>
      </c>
      <c r="T30" s="236" t="e">
        <f>INDEX(Problématiques_compétences!$D$3:$BA$12,MATCH(Progression_Cycle4!T$4,Problématiques_compétences!$D$3:$D$12,0),24)</f>
        <v>#N/A</v>
      </c>
      <c r="U30" s="236" t="e">
        <f>INDEX(Problématiques_compétences!$D$3:$BA$12,MATCH(Progression_Cycle4!U$4,Problématiques_compétences!$D$3:$D$12,0),24)</f>
        <v>#N/A</v>
      </c>
      <c r="V30" s="236" t="e">
        <f>INDEX(Problématiques_compétences!$D$3:$BA$12,MATCH(Progression_Cycle4!V$4,Problématiques_compétences!$D$3:$D$12,0),24)</f>
        <v>#N/A</v>
      </c>
      <c r="W30" s="236" t="e">
        <f>INDEX(Problématiques_compétences!$D$3:$BA$12,MATCH(Progression_Cycle4!W$4,Problématiques_compétences!$D$3:$D$12,0),24)</f>
        <v>#N/A</v>
      </c>
      <c r="X30" s="236" t="e">
        <f>INDEX(Problématiques_compétences!$D$3:$BA$12,MATCH(Progression_Cycle4!X$4,Problématiques_compétences!$D$3:$D$12,0),24)</f>
        <v>#N/A</v>
      </c>
      <c r="Y30" s="236" t="e">
        <f>INDEX(Problématiques_compétences!$D$3:$BA$12,MATCH(Progression_Cycle4!Y$4,Problématiques_compétences!$D$3:$D$12,0),24)</f>
        <v>#N/A</v>
      </c>
      <c r="Z30" s="236" t="e">
        <f>INDEX(Problématiques_compétences!$D$3:$BA$12,MATCH(Progression_Cycle4!Z$4,Problématiques_compétences!$D$3:$D$12,0),24)</f>
        <v>#N/A</v>
      </c>
      <c r="AA30" s="236" t="e">
        <f>INDEX(Problématiques_compétences!$D$3:$BA$12,MATCH(Progression_Cycle4!AA$4,Problématiques_compétences!$D$3:$D$12,0),24)</f>
        <v>#N/A</v>
      </c>
      <c r="AB30" s="236" t="e">
        <f>INDEX(Problématiques_compétences!$D$3:$BA$12,MATCH(Progression_Cycle4!AB$4,Problématiques_compétences!$D$3:$D$12,0),24)</f>
        <v>#N/A</v>
      </c>
      <c r="AC30" s="235" t="e">
        <f>INDEX(Problématiques_compétences!$D$3:$BA$12,MATCH(Progression_Cycle4!AC$4,Problématiques_compétences!$D$3:$D$12,0),24)</f>
        <v>#N/A</v>
      </c>
      <c r="AD30" s="235" t="e">
        <f>INDEX(Problématiques_compétences!$D$3:$BA$12,MATCH(Progression_Cycle4!AD$4,Problématiques_compétences!$D$3:$D$12,0),24)</f>
        <v>#N/A</v>
      </c>
      <c r="AE30" s="235" t="e">
        <f>INDEX(Problématiques_compétences!$D$3:$BA$12,MATCH(Progression_Cycle4!AE$4,Problématiques_compétences!$D$3:$D$12,0),24)</f>
        <v>#N/A</v>
      </c>
      <c r="AF30" s="235" t="e">
        <f>INDEX(Problématiques_compétences!$D$3:$BA$12,MATCH(Progression_Cycle4!AF$4,Problématiques_compétences!$D$3:$D$12,0),24)</f>
        <v>#N/A</v>
      </c>
      <c r="AG30" s="235" t="e">
        <f>INDEX(Problématiques_compétences!$D$3:$BA$12,MATCH(Progression_Cycle4!AG$4,Problématiques_compétences!$D$3:$D$12,0),24)</f>
        <v>#N/A</v>
      </c>
      <c r="AH30" s="235" t="e">
        <f>INDEX(Problématiques_compétences!$D$3:$BA$12,MATCH(Progression_Cycle4!AH$4,Problématiques_compétences!$D$3:$D$12,0),24)</f>
        <v>#N/A</v>
      </c>
      <c r="AI30" s="235" t="e">
        <f>INDEX(Problématiques_compétences!$D$3:$BA$12,MATCH(Progression_Cycle4!AI$4,Problématiques_compétences!$D$3:$D$12,0),24)</f>
        <v>#N/A</v>
      </c>
      <c r="AJ30" s="235" t="e">
        <f>INDEX(Problématiques_compétences!$D$3:$BA$12,MATCH(Progression_Cycle4!AJ$4,Problématiques_compétences!$D$3:$D$12,0),24)</f>
        <v>#N/A</v>
      </c>
      <c r="AK30" s="235" t="e">
        <f>INDEX(Problématiques_compétences!$D$3:$BA$12,MATCH(Progression_Cycle4!AK$4,Problématiques_compétences!$D$3:$D$12,0),24)</f>
        <v>#N/A</v>
      </c>
      <c r="AL30" s="235" t="e">
        <f>INDEX(Problématiques_compétences!$D$3:$BA$12,MATCH(Progression_Cycle4!AL$4,Problématiques_compétences!$D$3:$D$12,0),24)</f>
        <v>#N/A</v>
      </c>
    </row>
    <row r="31" spans="1:38" x14ac:dyDescent="0.25">
      <c r="A31" s="706"/>
      <c r="B31" s="96" t="s">
        <v>176</v>
      </c>
      <c r="C31" s="184" t="s">
        <v>284</v>
      </c>
      <c r="D31" s="163"/>
      <c r="E31" s="162" t="s">
        <v>139</v>
      </c>
      <c r="F31" s="164"/>
      <c r="G31" s="165"/>
      <c r="H31" s="4">
        <f>COUNTIF(I31:AL31,"x")</f>
        <v>0</v>
      </c>
      <c r="I31" s="121" t="e">
        <f>INDEX(Problématiques_compétences!$D$3:$BA$12,MATCH(Progression_Cycle4!I$4,Problématiques_compétences!$D$3:$D$12,0),25)</f>
        <v>#N/A</v>
      </c>
      <c r="J31" s="121">
        <f>INDEX(Problématiques_compétences!$D$3:$BA$12,MATCH(Progression_Cycle4!J$4,Problématiques_compétences!$D$3:$D$12,0),25)</f>
        <v>0</v>
      </c>
      <c r="K31" s="121">
        <f>INDEX(Problématiques_compétences!$D$3:$BA$12,MATCH(Progression_Cycle4!K$4,Problématiques_compétences!$D$3:$D$12,0),25)</f>
        <v>0</v>
      </c>
      <c r="L31" s="121" t="e">
        <f>INDEX(Problématiques_compétences!$D$3:$BA$12,MATCH(Progression_Cycle4!L$4,Problématiques_compétences!$D$3:$D$12,0),25)</f>
        <v>#N/A</v>
      </c>
      <c r="M31" s="121" t="e">
        <f>INDEX(Problématiques_compétences!$D$3:$BA$12,MATCH(Progression_Cycle4!M$4,Problématiques_compétences!$D$3:$D$12,0),25)</f>
        <v>#N/A</v>
      </c>
      <c r="N31" s="121" t="e">
        <f>INDEX(Problématiques_compétences!$D$3:$BA$12,MATCH(Progression_Cycle4!N$4,Problématiques_compétences!$D$3:$D$12,0),25)</f>
        <v>#N/A</v>
      </c>
      <c r="O31" s="121" t="e">
        <f>INDEX(Problématiques_compétences!$D$3:$BA$12,MATCH(Progression_Cycle4!O$4,Problématiques_compétences!$D$3:$D$12,0),25)</f>
        <v>#N/A</v>
      </c>
      <c r="P31" s="121" t="e">
        <f>INDEX(Problématiques_compétences!$D$3:$BA$12,MATCH(Progression_Cycle4!P$4,Problématiques_compétences!$D$3:$D$12,0),25)</f>
        <v>#N/A</v>
      </c>
      <c r="Q31" s="121" t="e">
        <f>INDEX(Problématiques_compétences!$D$3:$BA$12,MATCH(Progression_Cycle4!Q$4,Problématiques_compétences!$D$3:$D$12,0),25)</f>
        <v>#N/A</v>
      </c>
      <c r="R31" s="121" t="e">
        <f>INDEX(Problématiques_compétences!$D$3:$BA$12,MATCH(Progression_Cycle4!R$4,Problématiques_compétences!$D$3:$D$12,0),25)</f>
        <v>#N/A</v>
      </c>
      <c r="S31" s="236" t="e">
        <f>INDEX(Problématiques_compétences!$D$3:$BA$12,MATCH(Progression_Cycle4!S$4,Problématiques_compétences!$D$3:$D$12,0),25)</f>
        <v>#N/A</v>
      </c>
      <c r="T31" s="236" t="e">
        <f>INDEX(Problématiques_compétences!$D$3:$BA$12,MATCH(Progression_Cycle4!T$4,Problématiques_compétences!$D$3:$D$12,0),25)</f>
        <v>#N/A</v>
      </c>
      <c r="U31" s="236" t="e">
        <f>INDEX(Problématiques_compétences!$D$3:$BA$12,MATCH(Progression_Cycle4!U$4,Problématiques_compétences!$D$3:$D$12,0),25)</f>
        <v>#N/A</v>
      </c>
      <c r="V31" s="236" t="e">
        <f>INDEX(Problématiques_compétences!$D$3:$BA$12,MATCH(Progression_Cycle4!V$4,Problématiques_compétences!$D$3:$D$12,0),25)</f>
        <v>#N/A</v>
      </c>
      <c r="W31" s="236" t="e">
        <f>INDEX(Problématiques_compétences!$D$3:$BA$12,MATCH(Progression_Cycle4!W$4,Problématiques_compétences!$D$3:$D$12,0),25)</f>
        <v>#N/A</v>
      </c>
      <c r="X31" s="236" t="e">
        <f>INDEX(Problématiques_compétences!$D$3:$BA$12,MATCH(Progression_Cycle4!X$4,Problématiques_compétences!$D$3:$D$12,0),25)</f>
        <v>#N/A</v>
      </c>
      <c r="Y31" s="236" t="e">
        <f>INDEX(Problématiques_compétences!$D$3:$BA$12,MATCH(Progression_Cycle4!Y$4,Problématiques_compétences!$D$3:$D$12,0),25)</f>
        <v>#N/A</v>
      </c>
      <c r="Z31" s="236" t="e">
        <f>INDEX(Problématiques_compétences!$D$3:$BA$12,MATCH(Progression_Cycle4!Z$4,Problématiques_compétences!$D$3:$D$12,0),25)</f>
        <v>#N/A</v>
      </c>
      <c r="AA31" s="236" t="e">
        <f>INDEX(Problématiques_compétences!$D$3:$BA$12,MATCH(Progression_Cycle4!AA$4,Problématiques_compétences!$D$3:$D$12,0),25)</f>
        <v>#N/A</v>
      </c>
      <c r="AB31" s="236" t="e">
        <f>INDEX(Problématiques_compétences!$D$3:$BA$12,MATCH(Progression_Cycle4!AB$4,Problématiques_compétences!$D$3:$D$12,0),25)</f>
        <v>#N/A</v>
      </c>
      <c r="AC31" s="235" t="e">
        <f>INDEX(Problématiques_compétences!$D$3:$BA$12,MATCH(Progression_Cycle4!AC$4,Problématiques_compétences!$D$3:$D$12,0),25)</f>
        <v>#N/A</v>
      </c>
      <c r="AD31" s="235" t="e">
        <f>INDEX(Problématiques_compétences!$D$3:$BA$12,MATCH(Progression_Cycle4!AD$4,Problématiques_compétences!$D$3:$D$12,0),25)</f>
        <v>#N/A</v>
      </c>
      <c r="AE31" s="235" t="e">
        <f>INDEX(Problématiques_compétences!$D$3:$BA$12,MATCH(Progression_Cycle4!AE$4,Problématiques_compétences!$D$3:$D$12,0),25)</f>
        <v>#N/A</v>
      </c>
      <c r="AF31" s="235" t="e">
        <f>INDEX(Problématiques_compétences!$D$3:$BA$12,MATCH(Progression_Cycle4!AF$4,Problématiques_compétences!$D$3:$D$12,0),25)</f>
        <v>#N/A</v>
      </c>
      <c r="AG31" s="235" t="e">
        <f>INDEX(Problématiques_compétences!$D$3:$BA$12,MATCH(Progression_Cycle4!AG$4,Problématiques_compétences!$D$3:$D$12,0),25)</f>
        <v>#N/A</v>
      </c>
      <c r="AH31" s="235" t="e">
        <f>INDEX(Problématiques_compétences!$D$3:$BA$12,MATCH(Progression_Cycle4!AH$4,Problématiques_compétences!$D$3:$D$12,0),25)</f>
        <v>#N/A</v>
      </c>
      <c r="AI31" s="235" t="e">
        <f>INDEX(Problématiques_compétences!$D$3:$BA$12,MATCH(Progression_Cycle4!AI$4,Problématiques_compétences!$D$3:$D$12,0),25)</f>
        <v>#N/A</v>
      </c>
      <c r="AJ31" s="235" t="e">
        <f>INDEX(Problématiques_compétences!$D$3:$BA$12,MATCH(Progression_Cycle4!AJ$4,Problématiques_compétences!$D$3:$D$12,0),25)</f>
        <v>#N/A</v>
      </c>
      <c r="AK31" s="235" t="e">
        <f>INDEX(Problématiques_compétences!$D$3:$BA$12,MATCH(Progression_Cycle4!AK$4,Problématiques_compétences!$D$3:$D$12,0),25)</f>
        <v>#N/A</v>
      </c>
      <c r="AL31" s="235" t="e">
        <f>INDEX(Problématiques_compétences!$D$3:$BA$12,MATCH(Progression_Cycle4!AL$4,Problématiques_compétences!$D$3:$D$12,0),25)</f>
        <v>#N/A</v>
      </c>
    </row>
    <row r="32" spans="1:38" x14ac:dyDescent="0.25">
      <c r="A32" s="706"/>
      <c r="B32" s="98" t="s">
        <v>174</v>
      </c>
      <c r="C32" s="103" t="s">
        <v>285</v>
      </c>
      <c r="D32" s="163"/>
      <c r="E32" s="164"/>
      <c r="F32" s="164"/>
      <c r="G32" s="167" t="s">
        <v>82</v>
      </c>
      <c r="H32" s="4">
        <f>COUNTIF(I32:AL32,"x")</f>
        <v>1</v>
      </c>
      <c r="I32" s="121" t="e">
        <f>INDEX(Problématiques_compétences!$D$3:$BA$12,MATCH(Progression_Cycle4!I$4,Problématiques_compétences!$D$3:$D$12,0),26)</f>
        <v>#N/A</v>
      </c>
      <c r="J32" s="121">
        <f>INDEX(Problématiques_compétences!$D$3:$BA$12,MATCH(Progression_Cycle4!J$4,Problématiques_compétences!$D$3:$D$12,0),26)</f>
        <v>0</v>
      </c>
      <c r="K32" s="121" t="str">
        <f>INDEX(Problématiques_compétences!$D$3:$BA$12,MATCH(Progression_Cycle4!K$4,Problématiques_compétences!$D$3:$D$12,0),26)</f>
        <v>x</v>
      </c>
      <c r="L32" s="121" t="e">
        <f>INDEX(Problématiques_compétences!$D$3:$BA$12,MATCH(Progression_Cycle4!L$4,Problématiques_compétences!$D$3:$D$12,0),26)</f>
        <v>#N/A</v>
      </c>
      <c r="M32" s="121" t="e">
        <f>INDEX(Problématiques_compétences!$D$3:$BA$12,MATCH(Progression_Cycle4!M$4,Problématiques_compétences!$D$3:$D$12,0),26)</f>
        <v>#N/A</v>
      </c>
      <c r="N32" s="121" t="e">
        <f>INDEX(Problématiques_compétences!$D$3:$BA$12,MATCH(Progression_Cycle4!N$4,Problématiques_compétences!$D$3:$D$12,0),26)</f>
        <v>#N/A</v>
      </c>
      <c r="O32" s="121" t="e">
        <f>INDEX(Problématiques_compétences!$D$3:$BA$12,MATCH(Progression_Cycle4!O$4,Problématiques_compétences!$D$3:$D$12,0),26)</f>
        <v>#N/A</v>
      </c>
      <c r="P32" s="121" t="e">
        <f>INDEX(Problématiques_compétences!$D$3:$BA$12,MATCH(Progression_Cycle4!P$4,Problématiques_compétences!$D$3:$D$12,0),26)</f>
        <v>#N/A</v>
      </c>
      <c r="Q32" s="121" t="e">
        <f>INDEX(Problématiques_compétences!$D$3:$BA$12,MATCH(Progression_Cycle4!Q$4,Problématiques_compétences!$D$3:$D$12,0),26)</f>
        <v>#N/A</v>
      </c>
      <c r="R32" s="121" t="e">
        <f>INDEX(Problématiques_compétences!$D$3:$BA$12,MATCH(Progression_Cycle4!R$4,Problématiques_compétences!$D$3:$D$12,0),26)</f>
        <v>#N/A</v>
      </c>
      <c r="S32" s="236" t="e">
        <f>INDEX(Problématiques_compétences!$D$3:$BA$12,MATCH(Progression_Cycle4!S$4,Problématiques_compétences!$D$3:$D$12,0),26)</f>
        <v>#N/A</v>
      </c>
      <c r="T32" s="236" t="e">
        <f>INDEX(Problématiques_compétences!$D$3:$BA$12,MATCH(Progression_Cycle4!T$4,Problématiques_compétences!$D$3:$D$12,0),26)</f>
        <v>#N/A</v>
      </c>
      <c r="U32" s="236" t="e">
        <f>INDEX(Problématiques_compétences!$D$3:$BA$12,MATCH(Progression_Cycle4!U$4,Problématiques_compétences!$D$3:$D$12,0),26)</f>
        <v>#N/A</v>
      </c>
      <c r="V32" s="236" t="e">
        <f>INDEX(Problématiques_compétences!$D$3:$BA$12,MATCH(Progression_Cycle4!V$4,Problématiques_compétences!$D$3:$D$12,0),26)</f>
        <v>#N/A</v>
      </c>
      <c r="W32" s="236" t="e">
        <f>INDEX(Problématiques_compétences!$D$3:$BA$12,MATCH(Progression_Cycle4!W$4,Problématiques_compétences!$D$3:$D$12,0),26)</f>
        <v>#N/A</v>
      </c>
      <c r="X32" s="236" t="e">
        <f>INDEX(Problématiques_compétences!$D$3:$BA$12,MATCH(Progression_Cycle4!X$4,Problématiques_compétences!$D$3:$D$12,0),26)</f>
        <v>#N/A</v>
      </c>
      <c r="Y32" s="236" t="e">
        <f>INDEX(Problématiques_compétences!$D$3:$BA$12,MATCH(Progression_Cycle4!Y$4,Problématiques_compétences!$D$3:$D$12,0),26)</f>
        <v>#N/A</v>
      </c>
      <c r="Z32" s="236" t="e">
        <f>INDEX(Problématiques_compétences!$D$3:$BA$12,MATCH(Progression_Cycle4!Z$4,Problématiques_compétences!$D$3:$D$12,0),26)</f>
        <v>#N/A</v>
      </c>
      <c r="AA32" s="236" t="e">
        <f>INDEX(Problématiques_compétences!$D$3:$BA$12,MATCH(Progression_Cycle4!AA$4,Problématiques_compétences!$D$3:$D$12,0),26)</f>
        <v>#N/A</v>
      </c>
      <c r="AB32" s="236" t="e">
        <f>INDEX(Problématiques_compétences!$D$3:$BA$12,MATCH(Progression_Cycle4!AB$4,Problématiques_compétences!$D$3:$D$12,0),26)</f>
        <v>#N/A</v>
      </c>
      <c r="AC32" s="235" t="e">
        <f>INDEX(Problématiques_compétences!$D$3:$BA$12,MATCH(Progression_Cycle4!AC$4,Problématiques_compétences!$D$3:$D$12,0),26)</f>
        <v>#N/A</v>
      </c>
      <c r="AD32" s="235" t="e">
        <f>INDEX(Problématiques_compétences!$D$3:$BA$12,MATCH(Progression_Cycle4!AD$4,Problématiques_compétences!$D$3:$D$12,0),26)</f>
        <v>#N/A</v>
      </c>
      <c r="AE32" s="235" t="e">
        <f>INDEX(Problématiques_compétences!$D$3:$BA$12,MATCH(Progression_Cycle4!AE$4,Problématiques_compétences!$D$3:$D$12,0),26)</f>
        <v>#N/A</v>
      </c>
      <c r="AF32" s="235" t="e">
        <f>INDEX(Problématiques_compétences!$D$3:$BA$12,MATCH(Progression_Cycle4!AF$4,Problématiques_compétences!$D$3:$D$12,0),26)</f>
        <v>#N/A</v>
      </c>
      <c r="AG32" s="235" t="e">
        <f>INDEX(Problématiques_compétences!$D$3:$BA$12,MATCH(Progression_Cycle4!AG$4,Problématiques_compétences!$D$3:$D$12,0),26)</f>
        <v>#N/A</v>
      </c>
      <c r="AH32" s="235" t="e">
        <f>INDEX(Problématiques_compétences!$D$3:$BA$12,MATCH(Progression_Cycle4!AH$4,Problématiques_compétences!$D$3:$D$12,0),26)</f>
        <v>#N/A</v>
      </c>
      <c r="AI32" s="235" t="e">
        <f>INDEX(Problématiques_compétences!$D$3:$BA$12,MATCH(Progression_Cycle4!AI$4,Problématiques_compétences!$D$3:$D$12,0),26)</f>
        <v>#N/A</v>
      </c>
      <c r="AJ32" s="235" t="e">
        <f>INDEX(Problématiques_compétences!$D$3:$BA$12,MATCH(Progression_Cycle4!AJ$4,Problématiques_compétences!$D$3:$D$12,0),26)</f>
        <v>#N/A</v>
      </c>
      <c r="AK32" s="235" t="e">
        <f>INDEX(Problématiques_compétences!$D$3:$BA$12,MATCH(Progression_Cycle4!AK$4,Problématiques_compétences!$D$3:$D$12,0),26)</f>
        <v>#N/A</v>
      </c>
      <c r="AL32" s="235" t="e">
        <f>INDEX(Problématiques_compétences!$D$3:$BA$12,MATCH(Progression_Cycle4!AL$4,Problématiques_compétences!$D$3:$D$12,0),26)</f>
        <v>#N/A</v>
      </c>
    </row>
    <row r="33" spans="1:38" ht="24" customHeight="1" thickBot="1" x14ac:dyDescent="0.3">
      <c r="A33" s="707"/>
      <c r="B33" s="100" t="s">
        <v>173</v>
      </c>
      <c r="C33" s="101" t="s">
        <v>286</v>
      </c>
      <c r="D33" s="163"/>
      <c r="E33" s="164"/>
      <c r="F33" s="164"/>
      <c r="G33" s="167" t="s">
        <v>81</v>
      </c>
      <c r="H33" s="4">
        <f>COUNTIF(I33:AL33,"x")</f>
        <v>1</v>
      </c>
      <c r="I33" s="121" t="e">
        <f>INDEX(Problématiques_compétences!$D$3:$BA$12,MATCH(Progression_Cycle4!I$4,Problématiques_compétences!$D$3:$D$12,0),27)</f>
        <v>#N/A</v>
      </c>
      <c r="J33" s="121">
        <f>INDEX(Problématiques_compétences!$D$3:$BA$12,MATCH(Progression_Cycle4!J$4,Problématiques_compétences!$D$3:$D$12,0),27)</f>
        <v>0</v>
      </c>
      <c r="K33" s="121" t="str">
        <f>INDEX(Problématiques_compétences!$D$3:$BA$12,MATCH(Progression_Cycle4!K$4,Problématiques_compétences!$D$3:$D$12,0),27)</f>
        <v>x</v>
      </c>
      <c r="L33" s="121" t="e">
        <f>INDEX(Problématiques_compétences!$D$3:$BA$12,MATCH(Progression_Cycle4!L$4,Problématiques_compétences!$D$3:$D$12,0),27)</f>
        <v>#N/A</v>
      </c>
      <c r="M33" s="121" t="e">
        <f>INDEX(Problématiques_compétences!$D$3:$BA$12,MATCH(Progression_Cycle4!M$4,Problématiques_compétences!$D$3:$D$12,0),27)</f>
        <v>#N/A</v>
      </c>
      <c r="N33" s="121" t="e">
        <f>INDEX(Problématiques_compétences!$D$3:$BA$12,MATCH(Progression_Cycle4!N$4,Problématiques_compétences!$D$3:$D$12,0),27)</f>
        <v>#N/A</v>
      </c>
      <c r="O33" s="121" t="e">
        <f>INDEX(Problématiques_compétences!$D$3:$BA$12,MATCH(Progression_Cycle4!O$4,Problématiques_compétences!$D$3:$D$12,0),27)</f>
        <v>#N/A</v>
      </c>
      <c r="P33" s="121" t="e">
        <f>INDEX(Problématiques_compétences!$D$3:$BA$12,MATCH(Progression_Cycle4!P$4,Problématiques_compétences!$D$3:$D$12,0),27)</f>
        <v>#N/A</v>
      </c>
      <c r="Q33" s="121" t="e">
        <f>INDEX(Problématiques_compétences!$D$3:$BA$12,MATCH(Progression_Cycle4!Q$4,Problématiques_compétences!$D$3:$D$12,0),27)</f>
        <v>#N/A</v>
      </c>
      <c r="R33" s="121" t="e">
        <f>INDEX(Problématiques_compétences!$D$3:$BA$12,MATCH(Progression_Cycle4!R$4,Problématiques_compétences!$D$3:$D$12,0),27)</f>
        <v>#N/A</v>
      </c>
      <c r="S33" s="236" t="e">
        <f>INDEX(Problématiques_compétences!$D$3:$BA$12,MATCH(Progression_Cycle4!S$4,Problématiques_compétences!$D$3:$D$12,0),27)</f>
        <v>#N/A</v>
      </c>
      <c r="T33" s="236" t="e">
        <f>INDEX(Problématiques_compétences!$D$3:$BA$12,MATCH(Progression_Cycle4!T$4,Problématiques_compétences!$D$3:$D$12,0),27)</f>
        <v>#N/A</v>
      </c>
      <c r="U33" s="236" t="e">
        <f>INDEX(Problématiques_compétences!$D$3:$BA$12,MATCH(Progression_Cycle4!U$4,Problématiques_compétences!$D$3:$D$12,0),27)</f>
        <v>#N/A</v>
      </c>
      <c r="V33" s="236" t="e">
        <f>INDEX(Problématiques_compétences!$D$3:$BA$12,MATCH(Progression_Cycle4!V$4,Problématiques_compétences!$D$3:$D$12,0),27)</f>
        <v>#N/A</v>
      </c>
      <c r="W33" s="236" t="e">
        <f>INDEX(Problématiques_compétences!$D$3:$BA$12,MATCH(Progression_Cycle4!W$4,Problématiques_compétences!$D$3:$D$12,0),27)</f>
        <v>#N/A</v>
      </c>
      <c r="X33" s="236" t="e">
        <f>INDEX(Problématiques_compétences!$D$3:$BA$12,MATCH(Progression_Cycle4!X$4,Problématiques_compétences!$D$3:$D$12,0),27)</f>
        <v>#N/A</v>
      </c>
      <c r="Y33" s="236" t="e">
        <f>INDEX(Problématiques_compétences!$D$3:$BA$12,MATCH(Progression_Cycle4!Y$4,Problématiques_compétences!$D$3:$D$12,0),27)</f>
        <v>#N/A</v>
      </c>
      <c r="Z33" s="236" t="e">
        <f>INDEX(Problématiques_compétences!$D$3:$BA$12,MATCH(Progression_Cycle4!Z$4,Problématiques_compétences!$D$3:$D$12,0),27)</f>
        <v>#N/A</v>
      </c>
      <c r="AA33" s="236" t="e">
        <f>INDEX(Problématiques_compétences!$D$3:$BA$12,MATCH(Progression_Cycle4!AA$4,Problématiques_compétences!$D$3:$D$12,0),27)</f>
        <v>#N/A</v>
      </c>
      <c r="AB33" s="236" t="e">
        <f>INDEX(Problématiques_compétences!$D$3:$BA$12,MATCH(Progression_Cycle4!AB$4,Problématiques_compétences!$D$3:$D$12,0),27)</f>
        <v>#N/A</v>
      </c>
      <c r="AC33" s="235" t="e">
        <f>INDEX(Problématiques_compétences!$D$3:$BA$12,MATCH(Progression_Cycle4!AC$4,Problématiques_compétences!$D$3:$D$12,0),27)</f>
        <v>#N/A</v>
      </c>
      <c r="AD33" s="235" t="e">
        <f>INDEX(Problématiques_compétences!$D$3:$BA$12,MATCH(Progression_Cycle4!AD$4,Problématiques_compétences!$D$3:$D$12,0),27)</f>
        <v>#N/A</v>
      </c>
      <c r="AE33" s="235" t="e">
        <f>INDEX(Problématiques_compétences!$D$3:$BA$12,MATCH(Progression_Cycle4!AE$4,Problématiques_compétences!$D$3:$D$12,0),27)</f>
        <v>#N/A</v>
      </c>
      <c r="AF33" s="235" t="e">
        <f>INDEX(Problématiques_compétences!$D$3:$BA$12,MATCH(Progression_Cycle4!AF$4,Problématiques_compétences!$D$3:$D$12,0),27)</f>
        <v>#N/A</v>
      </c>
      <c r="AG33" s="235" t="e">
        <f>INDEX(Problématiques_compétences!$D$3:$BA$12,MATCH(Progression_Cycle4!AG$4,Problématiques_compétences!$D$3:$D$12,0),27)</f>
        <v>#N/A</v>
      </c>
      <c r="AH33" s="235" t="e">
        <f>INDEX(Problématiques_compétences!$D$3:$BA$12,MATCH(Progression_Cycle4!AH$4,Problématiques_compétences!$D$3:$D$12,0),27)</f>
        <v>#N/A</v>
      </c>
      <c r="AI33" s="235" t="e">
        <f>INDEX(Problématiques_compétences!$D$3:$BA$12,MATCH(Progression_Cycle4!AI$4,Problématiques_compétences!$D$3:$D$12,0),27)</f>
        <v>#N/A</v>
      </c>
      <c r="AJ33" s="235" t="e">
        <f>INDEX(Problématiques_compétences!$D$3:$BA$12,MATCH(Progression_Cycle4!AJ$4,Problématiques_compétences!$D$3:$D$12,0),27)</f>
        <v>#N/A</v>
      </c>
      <c r="AK33" s="235" t="e">
        <f>INDEX(Problématiques_compétences!$D$3:$BA$12,MATCH(Progression_Cycle4!AK$4,Problématiques_compétences!$D$3:$D$12,0),27)</f>
        <v>#N/A</v>
      </c>
      <c r="AL33" s="235" t="e">
        <f>INDEX(Problématiques_compétences!$D$3:$BA$12,MATCH(Progression_Cycle4!AL$4,Problématiques_compétences!$D$3:$D$12,0),27)</f>
        <v>#N/A</v>
      </c>
    </row>
    <row r="34" spans="1:38" ht="30" x14ac:dyDescent="0.25">
      <c r="A34" s="78" t="s">
        <v>171</v>
      </c>
      <c r="B34" s="94">
        <v>6</v>
      </c>
      <c r="C34" s="95" t="s">
        <v>51</v>
      </c>
      <c r="D34" s="699"/>
      <c r="E34" s="700"/>
      <c r="F34" s="700"/>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1"/>
    </row>
    <row r="35" spans="1:38" ht="45" x14ac:dyDescent="0.25">
      <c r="A35" s="79" t="s">
        <v>163</v>
      </c>
      <c r="B35" s="96" t="s">
        <v>169</v>
      </c>
      <c r="C35" s="184" t="s">
        <v>168</v>
      </c>
      <c r="D35" s="163"/>
      <c r="E35" s="162" t="s">
        <v>154</v>
      </c>
      <c r="F35" s="164"/>
      <c r="G35" s="165"/>
      <c r="H35" s="4">
        <f>COUNTIF(I35:AL35,"x")</f>
        <v>0</v>
      </c>
      <c r="I35" s="121" t="e">
        <f>INDEX(Problématiques_compétences!$D$3:$BA$12,MATCH(Progression_Cycle4!I$4,Problématiques_compétences!$D$3:$D$12,0),30)</f>
        <v>#N/A</v>
      </c>
      <c r="J35" s="121">
        <f>INDEX(Problématiques_compétences!$D$3:$BA$12,MATCH(Progression_Cycle4!J$4,Problématiques_compétences!$D$3:$D$12,0),30)</f>
        <v>0</v>
      </c>
      <c r="K35" s="121">
        <f>INDEX(Problématiques_compétences!$D$3:$BA$12,MATCH(Progression_Cycle4!K$4,Problématiques_compétences!$D$3:$D$12,0),30)</f>
        <v>0</v>
      </c>
      <c r="L35" s="121" t="e">
        <f>INDEX(Problématiques_compétences!$D$3:$BA$12,MATCH(Progression_Cycle4!L$4,Problématiques_compétences!$D$3:$D$12,0),30)</f>
        <v>#N/A</v>
      </c>
      <c r="M35" s="121" t="e">
        <f>INDEX(Problématiques_compétences!$D$3:$BA$12,MATCH(Progression_Cycle4!M$4,Problématiques_compétences!$D$3:$D$12,0),30)</f>
        <v>#N/A</v>
      </c>
      <c r="N35" s="121" t="e">
        <f>INDEX(Problématiques_compétences!$D$3:$BA$12,MATCH(Progression_Cycle4!N$4,Problématiques_compétences!$D$3:$D$12,0),30)</f>
        <v>#N/A</v>
      </c>
      <c r="O35" s="121" t="e">
        <f>INDEX(Problématiques_compétences!$D$3:$BA$12,MATCH(Progression_Cycle4!O$4,Problématiques_compétences!$D$3:$D$12,0),30)</f>
        <v>#N/A</v>
      </c>
      <c r="P35" s="121" t="e">
        <f>INDEX(Problématiques_compétences!$D$3:$BA$12,MATCH(Progression_Cycle4!P$4,Problématiques_compétences!$D$3:$D$12,0),30)</f>
        <v>#N/A</v>
      </c>
      <c r="Q35" s="121" t="e">
        <f>INDEX(Problématiques_compétences!$D$3:$BA$12,MATCH(Progression_Cycle4!Q$4,Problématiques_compétences!$D$3:$D$12,0),30)</f>
        <v>#N/A</v>
      </c>
      <c r="R35" s="121" t="e">
        <f>INDEX(Problématiques_compétences!$D$3:$BA$12,MATCH(Progression_Cycle4!R$4,Problématiques_compétences!$D$3:$D$12,0),30)</f>
        <v>#N/A</v>
      </c>
      <c r="S35" s="236" t="e">
        <f>INDEX(Problématiques_compétences!$D$3:$BA$12,MATCH(Progression_Cycle4!S$4,Problématiques_compétences!$D$3:$D$12,0),30)</f>
        <v>#N/A</v>
      </c>
      <c r="T35" s="236" t="e">
        <f>INDEX(Problématiques_compétences!$D$3:$BA$12,MATCH(Progression_Cycle4!T$4,Problématiques_compétences!$D$3:$D$12,0),30)</f>
        <v>#N/A</v>
      </c>
      <c r="U35" s="236" t="e">
        <f>INDEX(Problématiques_compétences!$D$3:$BA$12,MATCH(Progression_Cycle4!U$4,Problématiques_compétences!$D$3:$D$12,0),30)</f>
        <v>#N/A</v>
      </c>
      <c r="V35" s="236" t="e">
        <f>INDEX(Problématiques_compétences!$D$3:$BA$12,MATCH(Progression_Cycle4!V$4,Problématiques_compétences!$D$3:$D$12,0),30)</f>
        <v>#N/A</v>
      </c>
      <c r="W35" s="236" t="e">
        <f>INDEX(Problématiques_compétences!$D$3:$BA$12,MATCH(Progression_Cycle4!W$4,Problématiques_compétences!$D$3:$D$12,0),30)</f>
        <v>#N/A</v>
      </c>
      <c r="X35" s="236" t="e">
        <f>INDEX(Problématiques_compétences!$D$3:$BA$12,MATCH(Progression_Cycle4!X$4,Problématiques_compétences!$D$3:$D$12,0),30)</f>
        <v>#N/A</v>
      </c>
      <c r="Y35" s="236" t="e">
        <f>INDEX(Problématiques_compétences!$D$3:$BA$12,MATCH(Progression_Cycle4!Y$4,Problématiques_compétences!$D$3:$D$12,0),30)</f>
        <v>#N/A</v>
      </c>
      <c r="Z35" s="236" t="e">
        <f>INDEX(Problématiques_compétences!$D$3:$BA$12,MATCH(Progression_Cycle4!Z$4,Problématiques_compétences!$D$3:$D$12,0),30)</f>
        <v>#N/A</v>
      </c>
      <c r="AA35" s="236" t="e">
        <f>INDEX(Problématiques_compétences!$D$3:$BA$12,MATCH(Progression_Cycle4!AA$4,Problématiques_compétences!$D$3:$D$12,0),30)</f>
        <v>#N/A</v>
      </c>
      <c r="AB35" s="236" t="e">
        <f>INDEX(Problématiques_compétences!$D$3:$BA$12,MATCH(Progression_Cycle4!AB$4,Problématiques_compétences!$D$3:$D$12,0),30)</f>
        <v>#N/A</v>
      </c>
      <c r="AC35" s="235" t="e">
        <f>INDEX(Problématiques_compétences!$D$3:$BA$12,MATCH(Progression_Cycle4!AC$4,Problématiques_compétences!$D$3:$D$12,0),30)</f>
        <v>#N/A</v>
      </c>
      <c r="AD35" s="235" t="e">
        <f>INDEX(Problématiques_compétences!$D$3:$BA$12,MATCH(Progression_Cycle4!AD$4,Problématiques_compétences!$D$3:$D$12,0),30)</f>
        <v>#N/A</v>
      </c>
      <c r="AE35" s="235" t="e">
        <f>INDEX(Problématiques_compétences!$D$3:$BA$12,MATCH(Progression_Cycle4!AE$4,Problématiques_compétences!$D$3:$D$12,0),30)</f>
        <v>#N/A</v>
      </c>
      <c r="AF35" s="235" t="e">
        <f>INDEX(Problématiques_compétences!$D$3:$BA$12,MATCH(Progression_Cycle4!AF$4,Problématiques_compétences!$D$3:$D$12,0),30)</f>
        <v>#N/A</v>
      </c>
      <c r="AG35" s="235" t="e">
        <f>INDEX(Problématiques_compétences!$D$3:$BA$12,MATCH(Progression_Cycle4!AG$4,Problématiques_compétences!$D$3:$D$12,0),30)</f>
        <v>#N/A</v>
      </c>
      <c r="AH35" s="235" t="e">
        <f>INDEX(Problématiques_compétences!$D$3:$BA$12,MATCH(Progression_Cycle4!AH$4,Problématiques_compétences!$D$3:$D$12,0),30)</f>
        <v>#N/A</v>
      </c>
      <c r="AI35" s="235" t="e">
        <f>INDEX(Problématiques_compétences!$D$3:$BA$12,MATCH(Progression_Cycle4!AI$4,Problématiques_compétences!$D$3:$D$12,0),30)</f>
        <v>#N/A</v>
      </c>
      <c r="AJ35" s="235" t="e">
        <f>INDEX(Problématiques_compétences!$D$3:$BA$12,MATCH(Progression_Cycle4!AJ$4,Problématiques_compétences!$D$3:$D$12,0),30)</f>
        <v>#N/A</v>
      </c>
      <c r="AK35" s="235" t="e">
        <f>INDEX(Problématiques_compétences!$D$3:$BA$12,MATCH(Progression_Cycle4!AK$4,Problématiques_compétences!$D$3:$D$12,0),30)</f>
        <v>#N/A</v>
      </c>
      <c r="AL35" s="235" t="e">
        <f>INDEX(Problématiques_compétences!$D$3:$BA$12,MATCH(Progression_Cycle4!AL$4,Problématiques_compétences!$D$3:$D$12,0),30)</f>
        <v>#N/A</v>
      </c>
    </row>
    <row r="36" spans="1:38" x14ac:dyDescent="0.25">
      <c r="A36" s="109"/>
      <c r="B36" s="96" t="s">
        <v>167</v>
      </c>
      <c r="C36" s="102" t="s">
        <v>287</v>
      </c>
      <c r="D36" s="163"/>
      <c r="E36" s="162" t="s">
        <v>165</v>
      </c>
      <c r="F36" s="164"/>
      <c r="G36" s="165"/>
      <c r="H36" s="4">
        <f>COUNTIF(I36:AL36,"x")</f>
        <v>0</v>
      </c>
      <c r="I36" s="121" t="e">
        <f>INDEX(Problématiques_compétences!$D$3:$BA$12,MATCH(Progression_Cycle4!I$4,Problématiques_compétences!$D$3:$D$12,0),31)</f>
        <v>#N/A</v>
      </c>
      <c r="J36" s="121">
        <f>INDEX(Problématiques_compétences!$D$3:$BA$12,MATCH(Progression_Cycle4!J$4,Problématiques_compétences!$D$3:$D$12,0),31)</f>
        <v>0</v>
      </c>
      <c r="K36" s="121">
        <f>INDEX(Problématiques_compétences!$D$3:$BA$12,MATCH(Progression_Cycle4!K$4,Problématiques_compétences!$D$3:$D$12,0),31)</f>
        <v>0</v>
      </c>
      <c r="L36" s="121" t="e">
        <f>INDEX(Problématiques_compétences!$D$3:$BA$12,MATCH(Progression_Cycle4!L$4,Problématiques_compétences!$D$3:$D$12,0),31)</f>
        <v>#N/A</v>
      </c>
      <c r="M36" s="121" t="e">
        <f>INDEX(Problématiques_compétences!$D$3:$BA$12,MATCH(Progression_Cycle4!M$4,Problématiques_compétences!$D$3:$D$12,0),31)</f>
        <v>#N/A</v>
      </c>
      <c r="N36" s="121" t="e">
        <f>INDEX(Problématiques_compétences!$D$3:$BA$12,MATCH(Progression_Cycle4!N$4,Problématiques_compétences!$D$3:$D$12,0),31)</f>
        <v>#N/A</v>
      </c>
      <c r="O36" s="121" t="e">
        <f>INDEX(Problématiques_compétences!$D$3:$BA$12,MATCH(Progression_Cycle4!O$4,Problématiques_compétences!$D$3:$D$12,0),31)</f>
        <v>#N/A</v>
      </c>
      <c r="P36" s="121" t="e">
        <f>INDEX(Problématiques_compétences!$D$3:$BA$12,MATCH(Progression_Cycle4!P$4,Problématiques_compétences!$D$3:$D$12,0),31)</f>
        <v>#N/A</v>
      </c>
      <c r="Q36" s="121" t="e">
        <f>INDEX(Problématiques_compétences!$D$3:$BA$12,MATCH(Progression_Cycle4!Q$4,Problématiques_compétences!$D$3:$D$12,0),31)</f>
        <v>#N/A</v>
      </c>
      <c r="R36" s="121" t="e">
        <f>INDEX(Problématiques_compétences!$D$3:$BA$12,MATCH(Progression_Cycle4!R$4,Problématiques_compétences!$D$3:$D$12,0),31)</f>
        <v>#N/A</v>
      </c>
      <c r="S36" s="236" t="e">
        <f>INDEX(Problématiques_compétences!$D$3:$BA$12,MATCH(Progression_Cycle4!S$4,Problématiques_compétences!$D$3:$D$12,0),31)</f>
        <v>#N/A</v>
      </c>
      <c r="T36" s="236" t="e">
        <f>INDEX(Problématiques_compétences!$D$3:$BA$12,MATCH(Progression_Cycle4!T$4,Problématiques_compétences!$D$3:$D$12,0),31)</f>
        <v>#N/A</v>
      </c>
      <c r="U36" s="236" t="e">
        <f>INDEX(Problématiques_compétences!$D$3:$BA$12,MATCH(Progression_Cycle4!U$4,Problématiques_compétences!$D$3:$D$12,0),31)</f>
        <v>#N/A</v>
      </c>
      <c r="V36" s="236" t="e">
        <f>INDEX(Problématiques_compétences!$D$3:$BA$12,MATCH(Progression_Cycle4!V$4,Problématiques_compétences!$D$3:$D$12,0),31)</f>
        <v>#N/A</v>
      </c>
      <c r="W36" s="236" t="e">
        <f>INDEX(Problématiques_compétences!$D$3:$BA$12,MATCH(Progression_Cycle4!W$4,Problématiques_compétences!$D$3:$D$12,0),31)</f>
        <v>#N/A</v>
      </c>
      <c r="X36" s="236" t="e">
        <f>INDEX(Problématiques_compétences!$D$3:$BA$12,MATCH(Progression_Cycle4!X$4,Problématiques_compétences!$D$3:$D$12,0),31)</f>
        <v>#N/A</v>
      </c>
      <c r="Y36" s="236" t="e">
        <f>INDEX(Problématiques_compétences!$D$3:$BA$12,MATCH(Progression_Cycle4!Y$4,Problématiques_compétences!$D$3:$D$12,0),31)</f>
        <v>#N/A</v>
      </c>
      <c r="Z36" s="236" t="e">
        <f>INDEX(Problématiques_compétences!$D$3:$BA$12,MATCH(Progression_Cycle4!Z$4,Problématiques_compétences!$D$3:$D$12,0),31)</f>
        <v>#N/A</v>
      </c>
      <c r="AA36" s="236" t="e">
        <f>INDEX(Problématiques_compétences!$D$3:$BA$12,MATCH(Progression_Cycle4!AA$4,Problématiques_compétences!$D$3:$D$12,0),31)</f>
        <v>#N/A</v>
      </c>
      <c r="AB36" s="236" t="e">
        <f>INDEX(Problématiques_compétences!$D$3:$BA$12,MATCH(Progression_Cycle4!AB$4,Problématiques_compétences!$D$3:$D$12,0),31)</f>
        <v>#N/A</v>
      </c>
      <c r="AC36" s="235" t="e">
        <f>INDEX(Problématiques_compétences!$D$3:$BA$12,MATCH(Progression_Cycle4!AC$4,Problématiques_compétences!$D$3:$D$12,0),31)</f>
        <v>#N/A</v>
      </c>
      <c r="AD36" s="235" t="e">
        <f>INDEX(Problématiques_compétences!$D$3:$BA$12,MATCH(Progression_Cycle4!AD$4,Problématiques_compétences!$D$3:$D$12,0),31)</f>
        <v>#N/A</v>
      </c>
      <c r="AE36" s="235" t="e">
        <f>INDEX(Problématiques_compétences!$D$3:$BA$12,MATCH(Progression_Cycle4!AE$4,Problématiques_compétences!$D$3:$D$12,0),31)</f>
        <v>#N/A</v>
      </c>
      <c r="AF36" s="235" t="e">
        <f>INDEX(Problématiques_compétences!$D$3:$BA$12,MATCH(Progression_Cycle4!AF$4,Problématiques_compétences!$D$3:$D$12,0),31)</f>
        <v>#N/A</v>
      </c>
      <c r="AG36" s="235" t="e">
        <f>INDEX(Problématiques_compétences!$D$3:$BA$12,MATCH(Progression_Cycle4!AG$4,Problématiques_compétences!$D$3:$D$12,0),31)</f>
        <v>#N/A</v>
      </c>
      <c r="AH36" s="235" t="e">
        <f>INDEX(Problématiques_compétences!$D$3:$BA$12,MATCH(Progression_Cycle4!AH$4,Problématiques_compétences!$D$3:$D$12,0),31)</f>
        <v>#N/A</v>
      </c>
      <c r="AI36" s="235" t="e">
        <f>INDEX(Problématiques_compétences!$D$3:$BA$12,MATCH(Progression_Cycle4!AI$4,Problématiques_compétences!$D$3:$D$12,0),31)</f>
        <v>#N/A</v>
      </c>
      <c r="AJ36" s="235" t="e">
        <f>INDEX(Problématiques_compétences!$D$3:$BA$12,MATCH(Progression_Cycle4!AJ$4,Problématiques_compétences!$D$3:$D$12,0),31)</f>
        <v>#N/A</v>
      </c>
      <c r="AK36" s="235" t="e">
        <f>INDEX(Problématiques_compétences!$D$3:$BA$12,MATCH(Progression_Cycle4!AK$4,Problématiques_compétences!$D$3:$D$12,0),31)</f>
        <v>#N/A</v>
      </c>
      <c r="AL36" s="235" t="e">
        <f>INDEX(Problématiques_compétences!$D$3:$BA$12,MATCH(Progression_Cycle4!AL$4,Problématiques_compétences!$D$3:$D$12,0),31)</f>
        <v>#N/A</v>
      </c>
    </row>
    <row r="37" spans="1:38" ht="15.75" thickBot="1" x14ac:dyDescent="0.3">
      <c r="A37" s="110"/>
      <c r="B37" s="100" t="s">
        <v>166</v>
      </c>
      <c r="C37" s="185" t="s">
        <v>445</v>
      </c>
      <c r="D37" s="163"/>
      <c r="E37" s="162" t="s">
        <v>160</v>
      </c>
      <c r="F37" s="164"/>
      <c r="G37" s="165"/>
      <c r="H37" s="4">
        <f>COUNTIF(I37:AL37,"x")</f>
        <v>0</v>
      </c>
      <c r="I37" s="121" t="e">
        <f>INDEX(Problématiques_compétences!$D$3:$BA$12,MATCH(Progression_Cycle4!I$4,Problématiques_compétences!$D$3:$D$12,0),32)</f>
        <v>#N/A</v>
      </c>
      <c r="J37" s="121">
        <f>INDEX(Problématiques_compétences!$D$3:$BA$12,MATCH(Progression_Cycle4!J$4,Problématiques_compétences!$D$3:$D$12,0),32)</f>
        <v>0</v>
      </c>
      <c r="K37" s="121">
        <f>INDEX(Problématiques_compétences!$D$3:$BA$12,MATCH(Progression_Cycle4!K$4,Problématiques_compétences!$D$3:$D$12,0),32)</f>
        <v>0</v>
      </c>
      <c r="L37" s="121" t="e">
        <f>INDEX(Problématiques_compétences!$D$3:$BA$12,MATCH(Progression_Cycle4!L$4,Problématiques_compétences!$D$3:$D$12,0),32)</f>
        <v>#N/A</v>
      </c>
      <c r="M37" s="121" t="e">
        <f>INDEX(Problématiques_compétences!$D$3:$BA$12,MATCH(Progression_Cycle4!M$4,Problématiques_compétences!$D$3:$D$12,0),32)</f>
        <v>#N/A</v>
      </c>
      <c r="N37" s="121" t="e">
        <f>INDEX(Problématiques_compétences!$D$3:$BA$12,MATCH(Progression_Cycle4!N$4,Problématiques_compétences!$D$3:$D$12,0),32)</f>
        <v>#N/A</v>
      </c>
      <c r="O37" s="121" t="e">
        <f>INDEX(Problématiques_compétences!$D$3:$BA$12,MATCH(Progression_Cycle4!O$4,Problématiques_compétences!$D$3:$D$12,0),32)</f>
        <v>#N/A</v>
      </c>
      <c r="P37" s="121" t="e">
        <f>INDEX(Problématiques_compétences!$D$3:$BA$12,MATCH(Progression_Cycle4!P$4,Problématiques_compétences!$D$3:$D$12,0),32)</f>
        <v>#N/A</v>
      </c>
      <c r="Q37" s="121" t="e">
        <f>INDEX(Problématiques_compétences!$D$3:$BA$12,MATCH(Progression_Cycle4!Q$4,Problématiques_compétences!$D$3:$D$12,0),32)</f>
        <v>#N/A</v>
      </c>
      <c r="R37" s="121" t="e">
        <f>INDEX(Problématiques_compétences!$D$3:$BA$12,MATCH(Progression_Cycle4!R$4,Problématiques_compétences!$D$3:$D$12,0),32)</f>
        <v>#N/A</v>
      </c>
      <c r="S37" s="236" t="e">
        <f>INDEX(Problématiques_compétences!$D$3:$BA$12,MATCH(Progression_Cycle4!S$4,Problématiques_compétences!$D$3:$D$12,0),32)</f>
        <v>#N/A</v>
      </c>
      <c r="T37" s="236" t="e">
        <f>INDEX(Problématiques_compétences!$D$3:$BA$12,MATCH(Progression_Cycle4!T$4,Problématiques_compétences!$D$3:$D$12,0),32)</f>
        <v>#N/A</v>
      </c>
      <c r="U37" s="236" t="e">
        <f>INDEX(Problématiques_compétences!$D$3:$BA$12,MATCH(Progression_Cycle4!U$4,Problématiques_compétences!$D$3:$D$12,0),32)</f>
        <v>#N/A</v>
      </c>
      <c r="V37" s="236" t="e">
        <f>INDEX(Problématiques_compétences!$D$3:$BA$12,MATCH(Progression_Cycle4!V$4,Problématiques_compétences!$D$3:$D$12,0),32)</f>
        <v>#N/A</v>
      </c>
      <c r="W37" s="236" t="e">
        <f>INDEX(Problématiques_compétences!$D$3:$BA$12,MATCH(Progression_Cycle4!W$4,Problématiques_compétences!$D$3:$D$12,0),32)</f>
        <v>#N/A</v>
      </c>
      <c r="X37" s="236" t="e">
        <f>INDEX(Problématiques_compétences!$D$3:$BA$12,MATCH(Progression_Cycle4!X$4,Problématiques_compétences!$D$3:$D$12,0),32)</f>
        <v>#N/A</v>
      </c>
      <c r="Y37" s="236" t="e">
        <f>INDEX(Problématiques_compétences!$D$3:$BA$12,MATCH(Progression_Cycle4!Y$4,Problématiques_compétences!$D$3:$D$12,0),32)</f>
        <v>#N/A</v>
      </c>
      <c r="Z37" s="236" t="e">
        <f>INDEX(Problématiques_compétences!$D$3:$BA$12,MATCH(Progression_Cycle4!Z$4,Problématiques_compétences!$D$3:$D$12,0),32)</f>
        <v>#N/A</v>
      </c>
      <c r="AA37" s="236" t="e">
        <f>INDEX(Problématiques_compétences!$D$3:$BA$12,MATCH(Progression_Cycle4!AA$4,Problématiques_compétences!$D$3:$D$12,0),32)</f>
        <v>#N/A</v>
      </c>
      <c r="AB37" s="236" t="e">
        <f>INDEX(Problématiques_compétences!$D$3:$BA$12,MATCH(Progression_Cycle4!AB$4,Problématiques_compétences!$D$3:$D$12,0),32)</f>
        <v>#N/A</v>
      </c>
      <c r="AC37" s="235" t="e">
        <f>INDEX(Problématiques_compétences!$D$3:$BA$12,MATCH(Progression_Cycle4!AC$4,Problématiques_compétences!$D$3:$D$12,0),32)</f>
        <v>#N/A</v>
      </c>
      <c r="AD37" s="235" t="e">
        <f>INDEX(Problématiques_compétences!$D$3:$BA$12,MATCH(Progression_Cycle4!AD$4,Problématiques_compétences!$D$3:$D$12,0),32)</f>
        <v>#N/A</v>
      </c>
      <c r="AE37" s="235" t="e">
        <f>INDEX(Problématiques_compétences!$D$3:$BA$12,MATCH(Progression_Cycle4!AE$4,Problématiques_compétences!$D$3:$D$12,0),32)</f>
        <v>#N/A</v>
      </c>
      <c r="AF37" s="235" t="e">
        <f>INDEX(Problématiques_compétences!$D$3:$BA$12,MATCH(Progression_Cycle4!AF$4,Problématiques_compétences!$D$3:$D$12,0),32)</f>
        <v>#N/A</v>
      </c>
      <c r="AG37" s="235" t="e">
        <f>INDEX(Problématiques_compétences!$D$3:$BA$12,MATCH(Progression_Cycle4!AG$4,Problématiques_compétences!$D$3:$D$12,0),32)</f>
        <v>#N/A</v>
      </c>
      <c r="AH37" s="235" t="e">
        <f>INDEX(Problématiques_compétences!$D$3:$BA$12,MATCH(Progression_Cycle4!AH$4,Problématiques_compétences!$D$3:$D$12,0),32)</f>
        <v>#N/A</v>
      </c>
      <c r="AI37" s="235" t="e">
        <f>INDEX(Problématiques_compétences!$D$3:$BA$12,MATCH(Progression_Cycle4!AI$4,Problématiques_compétences!$D$3:$D$12,0),32)</f>
        <v>#N/A</v>
      </c>
      <c r="AJ37" s="235" t="e">
        <f>INDEX(Problématiques_compétences!$D$3:$BA$12,MATCH(Progression_Cycle4!AJ$4,Problématiques_compétences!$D$3:$D$12,0),32)</f>
        <v>#N/A</v>
      </c>
      <c r="AK37" s="235" t="e">
        <f>INDEX(Problématiques_compétences!$D$3:$BA$12,MATCH(Progression_Cycle4!AK$4,Problématiques_compétences!$D$3:$D$12,0),32)</f>
        <v>#N/A</v>
      </c>
      <c r="AL37" s="235" t="e">
        <f>INDEX(Problématiques_compétences!$D$3:$BA$12,MATCH(Progression_Cycle4!AL$4,Problématiques_compétences!$D$3:$D$12,0),32)</f>
        <v>#N/A</v>
      </c>
    </row>
    <row r="38" spans="1:38" x14ac:dyDescent="0.25">
      <c r="A38" s="705" t="s">
        <v>163</v>
      </c>
      <c r="B38" s="94">
        <v>7</v>
      </c>
      <c r="C38" s="95" t="s">
        <v>52</v>
      </c>
      <c r="D38" s="699"/>
      <c r="E38" s="700"/>
      <c r="F38" s="700"/>
      <c r="G38" s="700"/>
      <c r="H38" s="700"/>
      <c r="I38" s="700"/>
      <c r="J38" s="700"/>
      <c r="K38" s="700"/>
      <c r="L38" s="700"/>
      <c r="M38" s="700"/>
      <c r="N38" s="700"/>
      <c r="O38" s="700"/>
      <c r="P38" s="700"/>
      <c r="Q38" s="700"/>
      <c r="R38" s="700"/>
      <c r="S38" s="700"/>
      <c r="T38" s="700"/>
      <c r="U38" s="700"/>
      <c r="V38" s="700"/>
      <c r="W38" s="700"/>
      <c r="X38" s="700"/>
      <c r="Y38" s="700"/>
      <c r="Z38" s="700"/>
      <c r="AA38" s="700"/>
      <c r="AB38" s="700"/>
      <c r="AC38" s="700"/>
      <c r="AD38" s="700"/>
      <c r="AE38" s="700"/>
      <c r="AF38" s="700"/>
      <c r="AG38" s="700"/>
      <c r="AH38" s="700"/>
      <c r="AI38" s="700"/>
      <c r="AJ38" s="700"/>
      <c r="AK38" s="700"/>
      <c r="AL38" s="701"/>
    </row>
    <row r="39" spans="1:38" x14ac:dyDescent="0.25">
      <c r="A39" s="713"/>
      <c r="B39" s="96" t="s">
        <v>161</v>
      </c>
      <c r="C39" s="97" t="s">
        <v>54</v>
      </c>
      <c r="D39" s="163"/>
      <c r="E39" s="162" t="s">
        <v>160</v>
      </c>
      <c r="F39" s="164"/>
      <c r="G39" s="165"/>
      <c r="H39" s="4">
        <f>COUNTIF(I39:AL39,"x")</f>
        <v>0</v>
      </c>
      <c r="I39" s="121" t="e">
        <f>INDEX(Problématiques_compétences!$D$3:$BA$12,MATCH(Progression_Cycle4!I$4,Problématiques_compétences!$D$3:$D$12,0),33)</f>
        <v>#N/A</v>
      </c>
      <c r="J39" s="121">
        <f>INDEX(Problématiques_compétences!$D$3:$BA$12,MATCH(Progression_Cycle4!J$4,Problématiques_compétences!$D$3:$D$12,0),33)</f>
        <v>0</v>
      </c>
      <c r="K39" s="121">
        <f>INDEX(Problématiques_compétences!$D$3:$BA$12,MATCH(Progression_Cycle4!K$4,Problématiques_compétences!$D$3:$D$12,0),33)</f>
        <v>0</v>
      </c>
      <c r="L39" s="121" t="e">
        <f>INDEX(Problématiques_compétences!$D$3:$BA$12,MATCH(Progression_Cycle4!L$4,Problématiques_compétences!$D$3:$D$12,0),33)</f>
        <v>#N/A</v>
      </c>
      <c r="M39" s="121" t="e">
        <f>INDEX(Problématiques_compétences!$D$3:$BA$12,MATCH(Progression_Cycle4!M$4,Problématiques_compétences!$D$3:$D$12,0),33)</f>
        <v>#N/A</v>
      </c>
      <c r="N39" s="121" t="e">
        <f>INDEX(Problématiques_compétences!$D$3:$BA$12,MATCH(Progression_Cycle4!N$4,Problématiques_compétences!$D$3:$D$12,0),33)</f>
        <v>#N/A</v>
      </c>
      <c r="O39" s="121" t="e">
        <f>INDEX(Problématiques_compétences!$D$3:$BA$12,MATCH(Progression_Cycle4!O$4,Problématiques_compétences!$D$3:$D$12,0),33)</f>
        <v>#N/A</v>
      </c>
      <c r="P39" s="121" t="e">
        <f>INDEX(Problématiques_compétences!$D$3:$BA$12,MATCH(Progression_Cycle4!P$4,Problématiques_compétences!$D$3:$D$12,0),33)</f>
        <v>#N/A</v>
      </c>
      <c r="Q39" s="121" t="e">
        <f>INDEX(Problématiques_compétences!$D$3:$BA$12,MATCH(Progression_Cycle4!Q$4,Problématiques_compétences!$D$3:$D$12,0),33)</f>
        <v>#N/A</v>
      </c>
      <c r="R39" s="121" t="e">
        <f>INDEX(Problématiques_compétences!$D$3:$BA$12,MATCH(Progression_Cycle4!R$4,Problématiques_compétences!$D$3:$D$12,0),33)</f>
        <v>#N/A</v>
      </c>
      <c r="S39" s="236" t="e">
        <f>INDEX(Problématiques_compétences!$D$3:$BA$12,MATCH(Progression_Cycle4!S$4,Problématiques_compétences!$D$3:$D$12,0),33)</f>
        <v>#N/A</v>
      </c>
      <c r="T39" s="236" t="e">
        <f>INDEX(Problématiques_compétences!$D$3:$BA$12,MATCH(Progression_Cycle4!T$4,Problématiques_compétences!$D$3:$D$12,0),33)</f>
        <v>#N/A</v>
      </c>
      <c r="U39" s="236" t="e">
        <f>INDEX(Problématiques_compétences!$D$3:$BA$12,MATCH(Progression_Cycle4!U$4,Problématiques_compétences!$D$3:$D$12,0),33)</f>
        <v>#N/A</v>
      </c>
      <c r="V39" s="236" t="e">
        <f>INDEX(Problématiques_compétences!$D$3:$BA$12,MATCH(Progression_Cycle4!V$4,Problématiques_compétences!$D$3:$D$12,0),33)</f>
        <v>#N/A</v>
      </c>
      <c r="W39" s="236" t="e">
        <f>INDEX(Problématiques_compétences!$D$3:$BA$12,MATCH(Progression_Cycle4!W$4,Problématiques_compétences!$D$3:$D$12,0),33)</f>
        <v>#N/A</v>
      </c>
      <c r="X39" s="236" t="e">
        <f>INDEX(Problématiques_compétences!$D$3:$BA$12,MATCH(Progression_Cycle4!X$4,Problématiques_compétences!$D$3:$D$12,0),33)</f>
        <v>#N/A</v>
      </c>
      <c r="Y39" s="236" t="e">
        <f>INDEX(Problématiques_compétences!$D$3:$BA$12,MATCH(Progression_Cycle4!Y$4,Problématiques_compétences!$D$3:$D$12,0),33)</f>
        <v>#N/A</v>
      </c>
      <c r="Z39" s="236" t="e">
        <f>INDEX(Problématiques_compétences!$D$3:$BA$12,MATCH(Progression_Cycle4!Z$4,Problématiques_compétences!$D$3:$D$12,0),33)</f>
        <v>#N/A</v>
      </c>
      <c r="AA39" s="236" t="e">
        <f>INDEX(Problématiques_compétences!$D$3:$BA$12,MATCH(Progression_Cycle4!AA$4,Problématiques_compétences!$D$3:$D$12,0),33)</f>
        <v>#N/A</v>
      </c>
      <c r="AB39" s="236" t="e">
        <f>INDEX(Problématiques_compétences!$D$3:$BA$12,MATCH(Progression_Cycle4!AB$4,Problématiques_compétences!$D$3:$D$12,0),33)</f>
        <v>#N/A</v>
      </c>
      <c r="AC39" s="235" t="e">
        <f>INDEX(Problématiques_compétences!$D$3:$BA$12,MATCH(Progression_Cycle4!AC$4,Problématiques_compétences!$D$3:$D$12,0),33)</f>
        <v>#N/A</v>
      </c>
      <c r="AD39" s="235" t="e">
        <f>INDEX(Problématiques_compétences!$D$3:$BA$12,MATCH(Progression_Cycle4!AD$4,Problématiques_compétences!$D$3:$D$12,0),33)</f>
        <v>#N/A</v>
      </c>
      <c r="AE39" s="235" t="e">
        <f>INDEX(Problématiques_compétences!$D$3:$BA$12,MATCH(Progression_Cycle4!AE$4,Problématiques_compétences!$D$3:$D$12,0),33)</f>
        <v>#N/A</v>
      </c>
      <c r="AF39" s="235" t="e">
        <f>INDEX(Problématiques_compétences!$D$3:$BA$12,MATCH(Progression_Cycle4!AF$4,Problématiques_compétences!$D$3:$D$12,0),33)</f>
        <v>#N/A</v>
      </c>
      <c r="AG39" s="235" t="e">
        <f>INDEX(Problématiques_compétences!$D$3:$BA$12,MATCH(Progression_Cycle4!AG$4,Problématiques_compétences!$D$3:$D$12,0),33)</f>
        <v>#N/A</v>
      </c>
      <c r="AH39" s="235" t="e">
        <f>INDEX(Problématiques_compétences!$D$3:$BA$12,MATCH(Progression_Cycle4!AH$4,Problématiques_compétences!$D$3:$D$12,0),33)</f>
        <v>#N/A</v>
      </c>
      <c r="AI39" s="235" t="e">
        <f>INDEX(Problématiques_compétences!$D$3:$BA$12,MATCH(Progression_Cycle4!AI$4,Problématiques_compétences!$D$3:$D$12,0),33)</f>
        <v>#N/A</v>
      </c>
      <c r="AJ39" s="235" t="e">
        <f>INDEX(Problématiques_compétences!$D$3:$BA$12,MATCH(Progression_Cycle4!AJ$4,Problématiques_compétences!$D$3:$D$12,0),33)</f>
        <v>#N/A</v>
      </c>
      <c r="AK39" s="235" t="e">
        <f>INDEX(Problématiques_compétences!$D$3:$BA$12,MATCH(Progression_Cycle4!AK$4,Problématiques_compétences!$D$3:$D$12,0),33)</f>
        <v>#N/A</v>
      </c>
      <c r="AL39" s="235" t="e">
        <f>INDEX(Problématiques_compétences!$D$3:$BA$12,MATCH(Progression_Cycle4!AL$4,Problématiques_compétences!$D$3:$D$12,0),33)</f>
        <v>#N/A</v>
      </c>
    </row>
    <row r="40" spans="1:38" ht="30.75" thickBot="1" x14ac:dyDescent="0.3">
      <c r="A40" s="714"/>
      <c r="B40" s="100" t="s">
        <v>158</v>
      </c>
      <c r="C40" s="111" t="s">
        <v>53</v>
      </c>
      <c r="D40" s="168"/>
      <c r="E40" s="169" t="s">
        <v>155</v>
      </c>
      <c r="F40" s="170"/>
      <c r="G40" s="171"/>
      <c r="H40" s="4">
        <f>COUNTIF(I40:AL40,"x")</f>
        <v>0</v>
      </c>
      <c r="I40" s="121" t="e">
        <f>INDEX(Problématiques_compétences!$D$3:$BA$12,MATCH(Progression_Cycle4!I$4,Problématiques_compétences!$D$3:$D$12,0),34)</f>
        <v>#N/A</v>
      </c>
      <c r="J40" s="121">
        <f>INDEX(Problématiques_compétences!$D$3:$BA$12,MATCH(Progression_Cycle4!J$4,Problématiques_compétences!$D$3:$D$12,0),34)</f>
        <v>0</v>
      </c>
      <c r="K40" s="121">
        <f>INDEX(Problématiques_compétences!$D$3:$BA$12,MATCH(Progression_Cycle4!K$4,Problématiques_compétences!$D$3:$D$12,0),34)</f>
        <v>0</v>
      </c>
      <c r="L40" s="121" t="e">
        <f>INDEX(Problématiques_compétences!$D$3:$BA$12,MATCH(Progression_Cycle4!L$4,Problématiques_compétences!$D$3:$D$12,0),34)</f>
        <v>#N/A</v>
      </c>
      <c r="M40" s="121" t="e">
        <f>INDEX(Problématiques_compétences!$D$3:$BA$12,MATCH(Progression_Cycle4!M$4,Problématiques_compétences!$D$3:$D$12,0),34)</f>
        <v>#N/A</v>
      </c>
      <c r="N40" s="121" t="e">
        <f>INDEX(Problématiques_compétences!$D$3:$BA$12,MATCH(Progression_Cycle4!N$4,Problématiques_compétences!$D$3:$D$12,0),34)</f>
        <v>#N/A</v>
      </c>
      <c r="O40" s="121" t="e">
        <f>INDEX(Problématiques_compétences!$D$3:$BA$12,MATCH(Progression_Cycle4!O$4,Problématiques_compétences!$D$3:$D$12,0),34)</f>
        <v>#N/A</v>
      </c>
      <c r="P40" s="121" t="e">
        <f>INDEX(Problématiques_compétences!$D$3:$BA$12,MATCH(Progression_Cycle4!P$4,Problématiques_compétences!$D$3:$D$12,0),34)</f>
        <v>#N/A</v>
      </c>
      <c r="Q40" s="121" t="e">
        <f>INDEX(Problématiques_compétences!$D$3:$BA$12,MATCH(Progression_Cycle4!Q$4,Problématiques_compétences!$D$3:$D$12,0),34)</f>
        <v>#N/A</v>
      </c>
      <c r="R40" s="121" t="e">
        <f>INDEX(Problématiques_compétences!$D$3:$BA$12,MATCH(Progression_Cycle4!R$4,Problématiques_compétences!$D$3:$D$12,0),34)</f>
        <v>#N/A</v>
      </c>
      <c r="S40" s="236" t="e">
        <f>INDEX(Problématiques_compétences!$D$3:$BA$12,MATCH(Progression_Cycle4!S$4,Problématiques_compétences!$D$3:$D$12,0),34)</f>
        <v>#N/A</v>
      </c>
      <c r="T40" s="236" t="e">
        <f>INDEX(Problématiques_compétences!$D$3:$BA$12,MATCH(Progression_Cycle4!T$4,Problématiques_compétences!$D$3:$D$12,0),34)</f>
        <v>#N/A</v>
      </c>
      <c r="U40" s="236" t="e">
        <f>INDEX(Problématiques_compétences!$D$3:$BA$12,MATCH(Progression_Cycle4!U$4,Problématiques_compétences!$D$3:$D$12,0),34)</f>
        <v>#N/A</v>
      </c>
      <c r="V40" s="236" t="e">
        <f>INDEX(Problématiques_compétences!$D$3:$BA$12,MATCH(Progression_Cycle4!V$4,Problématiques_compétences!$D$3:$D$12,0),34)</f>
        <v>#N/A</v>
      </c>
      <c r="W40" s="236" t="e">
        <f>INDEX(Problématiques_compétences!$D$3:$BA$12,MATCH(Progression_Cycle4!W$4,Problématiques_compétences!$D$3:$D$12,0),34)</f>
        <v>#N/A</v>
      </c>
      <c r="X40" s="236" t="e">
        <f>INDEX(Problématiques_compétences!$D$3:$BA$12,MATCH(Progression_Cycle4!X$4,Problématiques_compétences!$D$3:$D$12,0),34)</f>
        <v>#N/A</v>
      </c>
      <c r="Y40" s="236" t="e">
        <f>INDEX(Problématiques_compétences!$D$3:$BA$12,MATCH(Progression_Cycle4!Y$4,Problématiques_compétences!$D$3:$D$12,0),34)</f>
        <v>#N/A</v>
      </c>
      <c r="Z40" s="236" t="e">
        <f>INDEX(Problématiques_compétences!$D$3:$BA$12,MATCH(Progression_Cycle4!Z$4,Problématiques_compétences!$D$3:$D$12,0),34)</f>
        <v>#N/A</v>
      </c>
      <c r="AA40" s="236" t="e">
        <f>INDEX(Problématiques_compétences!$D$3:$BA$12,MATCH(Progression_Cycle4!AA$4,Problématiques_compétences!$D$3:$D$12,0),34)</f>
        <v>#N/A</v>
      </c>
      <c r="AB40" s="236" t="e">
        <f>INDEX(Problématiques_compétences!$D$3:$BA$12,MATCH(Progression_Cycle4!AB$4,Problématiques_compétences!$D$3:$D$12,0),34)</f>
        <v>#N/A</v>
      </c>
      <c r="AC40" s="235" t="e">
        <f>INDEX(Problématiques_compétences!$D$3:$BA$12,MATCH(Progression_Cycle4!AC$4,Problématiques_compétences!$D$3:$D$12,0),34)</f>
        <v>#N/A</v>
      </c>
      <c r="AD40" s="235" t="e">
        <f>INDEX(Problématiques_compétences!$D$3:$BA$12,MATCH(Progression_Cycle4!AD$4,Problématiques_compétences!$D$3:$D$12,0),34)</f>
        <v>#N/A</v>
      </c>
      <c r="AE40" s="235" t="e">
        <f>INDEX(Problématiques_compétences!$D$3:$BA$12,MATCH(Progression_Cycle4!AE$4,Problématiques_compétences!$D$3:$D$12,0),34)</f>
        <v>#N/A</v>
      </c>
      <c r="AF40" s="235" t="e">
        <f>INDEX(Problématiques_compétences!$D$3:$BA$12,MATCH(Progression_Cycle4!AF$4,Problématiques_compétences!$D$3:$D$12,0),34)</f>
        <v>#N/A</v>
      </c>
      <c r="AG40" s="235" t="e">
        <f>INDEX(Problématiques_compétences!$D$3:$BA$12,MATCH(Progression_Cycle4!AG$4,Problématiques_compétences!$D$3:$D$12,0),34)</f>
        <v>#N/A</v>
      </c>
      <c r="AH40" s="235" t="e">
        <f>INDEX(Problématiques_compétences!$D$3:$BA$12,MATCH(Progression_Cycle4!AH$4,Problématiques_compétences!$D$3:$D$12,0),34)</f>
        <v>#N/A</v>
      </c>
      <c r="AI40" s="235" t="e">
        <f>INDEX(Problématiques_compétences!$D$3:$BA$12,MATCH(Progression_Cycle4!AI$4,Problématiques_compétences!$D$3:$D$12,0),34)</f>
        <v>#N/A</v>
      </c>
      <c r="AJ40" s="235" t="e">
        <f>INDEX(Problématiques_compétences!$D$3:$BA$12,MATCH(Progression_Cycle4!AJ$4,Problématiques_compétences!$D$3:$D$12,0),34)</f>
        <v>#N/A</v>
      </c>
      <c r="AK40" s="235" t="e">
        <f>INDEX(Problématiques_compétences!$D$3:$BA$12,MATCH(Progression_Cycle4!AK$4,Problématiques_compétences!$D$3:$D$12,0),34)</f>
        <v>#N/A</v>
      </c>
      <c r="AL40" s="235" t="e">
        <f>INDEX(Problématiques_compétences!$D$3:$BA$12,MATCH(Progression_Cycle4!AL$4,Problématiques_compétences!$D$3:$D$12,0),34)</f>
        <v>#N/A</v>
      </c>
    </row>
    <row r="41" spans="1:38" x14ac:dyDescent="0.25">
      <c r="A41" s="93"/>
      <c r="B41" s="93"/>
      <c r="C41" s="93"/>
      <c r="D41" s="702"/>
      <c r="E41" s="703"/>
      <c r="F41" s="703"/>
      <c r="G41" s="703"/>
      <c r="H41" s="700"/>
      <c r="I41" s="700"/>
      <c r="J41" s="700"/>
      <c r="K41" s="700"/>
      <c r="L41" s="700"/>
      <c r="M41" s="700"/>
      <c r="N41" s="700"/>
      <c r="O41" s="700"/>
      <c r="P41" s="700"/>
      <c r="Q41" s="700"/>
      <c r="R41" s="700"/>
      <c r="S41" s="700"/>
      <c r="T41" s="700"/>
      <c r="U41" s="700"/>
      <c r="V41" s="700"/>
      <c r="W41" s="700"/>
      <c r="X41" s="700"/>
      <c r="Y41" s="700"/>
      <c r="Z41" s="700"/>
      <c r="AA41" s="700"/>
      <c r="AB41" s="700"/>
      <c r="AC41" s="700"/>
      <c r="AD41" s="700"/>
      <c r="AE41" s="700"/>
      <c r="AF41" s="700"/>
      <c r="AG41" s="700"/>
      <c r="AH41" s="700"/>
      <c r="AI41" s="700"/>
      <c r="AJ41" s="700"/>
      <c r="AK41" s="700"/>
      <c r="AL41" s="701"/>
    </row>
    <row r="42" spans="1:38" ht="30" x14ac:dyDescent="0.25">
      <c r="A42" s="93"/>
      <c r="B42" s="112" t="s">
        <v>328</v>
      </c>
      <c r="C42" s="81" t="s">
        <v>61</v>
      </c>
      <c r="D42" s="164"/>
      <c r="E42" s="164"/>
      <c r="F42" s="159" t="s">
        <v>131</v>
      </c>
      <c r="G42" s="164"/>
      <c r="H42" s="122">
        <f t="shared" ref="H42:H47" si="1">COUNTIF(I42:AL42,"x")</f>
        <v>0</v>
      </c>
      <c r="I42" s="121" t="e">
        <f>INDEX(Problématiques_compétences!$D$3:$BA$12,MATCH(Progression_Cycle4!I$4,Problématiques_compétences!$D$3:$D$12,0),7)</f>
        <v>#N/A</v>
      </c>
      <c r="J42" s="121">
        <f>INDEX(Problématiques_compétences!$D$3:$BA$12,MATCH(Progression_Cycle4!J$4,Problématiques_compétences!$D$3:$D$12,0),7)</f>
        <v>0</v>
      </c>
      <c r="K42" s="121">
        <f>INDEX(Problématiques_compétences!$D$3:$BA$12,MATCH(Progression_Cycle4!K$4,Problématiques_compétences!$D$3:$D$12,0),7)</f>
        <v>0</v>
      </c>
      <c r="L42" s="121" t="e">
        <f>INDEX(Problématiques_compétences!$D$3:$BA$12,MATCH(Progression_Cycle4!L$4,Problématiques_compétences!$D$3:$D$12,0),7)</f>
        <v>#N/A</v>
      </c>
      <c r="M42" s="121" t="e">
        <f>INDEX(Problématiques_compétences!$D$3:$BA$12,MATCH(Progression_Cycle4!M$4,Problématiques_compétences!$D$3:$D$12,0),7)</f>
        <v>#N/A</v>
      </c>
      <c r="N42" s="121" t="e">
        <f>INDEX(Problématiques_compétences!$D$3:$BA$12,MATCH(Progression_Cycle4!N$4,Problématiques_compétences!$D$3:$D$12,0),7)</f>
        <v>#N/A</v>
      </c>
      <c r="O42" s="121" t="e">
        <f>INDEX(Problématiques_compétences!$D$3:$BA$12,MATCH(Progression_Cycle4!O$4,Problématiques_compétences!$D$3:$D$12,0),7)</f>
        <v>#N/A</v>
      </c>
      <c r="P42" s="121" t="e">
        <f>INDEX(Problématiques_compétences!$D$3:$BA$12,MATCH(Progression_Cycle4!P$4,Problématiques_compétences!$D$3:$D$12,0),7)</f>
        <v>#N/A</v>
      </c>
      <c r="Q42" s="121" t="e">
        <f>INDEX(Problématiques_compétences!$D$3:$BA$12,MATCH(Progression_Cycle4!Q$4,Problématiques_compétences!$D$3:$D$12,0),7)</f>
        <v>#N/A</v>
      </c>
      <c r="R42" s="121" t="e">
        <f>INDEX(Problématiques_compétences!$D$3:$BA$12,MATCH(Progression_Cycle4!R$4,Problématiques_compétences!$D$3:$D$12,0),7)</f>
        <v>#N/A</v>
      </c>
      <c r="S42" s="236" t="e">
        <f>INDEX(Problématiques_compétences!$D$3:$BA$12,MATCH(Progression_Cycle4!S$4,Problématiques_compétences!$D$3:$D$12,0),7)</f>
        <v>#N/A</v>
      </c>
      <c r="T42" s="236" t="e">
        <f>INDEX(Problématiques_compétences!$D$3:$BA$12,MATCH(Progression_Cycle4!T$4,Problématiques_compétences!$D$3:$D$12,0),7)</f>
        <v>#N/A</v>
      </c>
      <c r="U42" s="236" t="e">
        <f>INDEX(Problématiques_compétences!$D$3:$BA$12,MATCH(Progression_Cycle4!U$4,Problématiques_compétences!$D$3:$D$12,0),7)</f>
        <v>#N/A</v>
      </c>
      <c r="V42" s="236" t="e">
        <f>INDEX(Problématiques_compétences!$D$3:$BA$12,MATCH(Progression_Cycle4!V$4,Problématiques_compétences!$D$3:$D$12,0),7)</f>
        <v>#N/A</v>
      </c>
      <c r="W42" s="236" t="e">
        <f>INDEX(Problématiques_compétences!$D$3:$BA$12,MATCH(Progression_Cycle4!W$4,Problématiques_compétences!$D$3:$D$12,0),7)</f>
        <v>#N/A</v>
      </c>
      <c r="X42" s="236" t="e">
        <f>INDEX(Problématiques_compétences!$D$3:$BA$12,MATCH(Progression_Cycle4!X$4,Problématiques_compétences!$D$3:$D$12,0),7)</f>
        <v>#N/A</v>
      </c>
      <c r="Y42" s="236" t="e">
        <f>INDEX(Problématiques_compétences!$D$3:$BA$12,MATCH(Progression_Cycle4!Y$4,Problématiques_compétences!$D$3:$D$12,0),7)</f>
        <v>#N/A</v>
      </c>
      <c r="Z42" s="236" t="e">
        <f>INDEX(Problématiques_compétences!$D$3:$BA$12,MATCH(Progression_Cycle4!Z$4,Problématiques_compétences!$D$3:$D$12,0),7)</f>
        <v>#N/A</v>
      </c>
      <c r="AA42" s="236" t="e">
        <f>INDEX(Problématiques_compétences!$D$3:$BA$12,MATCH(Progression_Cycle4!AA$4,Problématiques_compétences!$D$3:$D$12,0),7)</f>
        <v>#N/A</v>
      </c>
      <c r="AB42" s="236" t="e">
        <f>INDEX(Problématiques_compétences!$D$3:$BA$12,MATCH(Progression_Cycle4!AB$4,Problématiques_compétences!$D$3:$D$12,0),7)</f>
        <v>#N/A</v>
      </c>
      <c r="AC42" s="235" t="e">
        <f>INDEX(Problématiques_compétences!$D$3:$BA$12,MATCH(Progression_Cycle4!AC$4,Problématiques_compétences!$D$3:$D$12,0),7)</f>
        <v>#N/A</v>
      </c>
      <c r="AD42" s="235" t="e">
        <f>INDEX(Problématiques_compétences!$D$3:$BA$12,MATCH(Progression_Cycle4!AD$4,Problématiques_compétences!$D$3:$D$12,0),7)</f>
        <v>#N/A</v>
      </c>
      <c r="AE42" s="235" t="e">
        <f>INDEX(Problématiques_compétences!$D$3:$BA$12,MATCH(Progression_Cycle4!AE$4,Problématiques_compétences!$D$3:$D$12,0),7)</f>
        <v>#N/A</v>
      </c>
      <c r="AF42" s="235" t="e">
        <f>INDEX(Problématiques_compétences!$D$3:$BA$12,MATCH(Progression_Cycle4!AF$4,Problématiques_compétences!$D$3:$D$12,0),7)</f>
        <v>#N/A</v>
      </c>
      <c r="AG42" s="235" t="e">
        <f>INDEX(Problématiques_compétences!$D$3:$BA$12,MATCH(Progression_Cycle4!AG$4,Problématiques_compétences!$D$3:$D$12,0),7)</f>
        <v>#N/A</v>
      </c>
      <c r="AH42" s="235" t="e">
        <f>INDEX(Problématiques_compétences!$D$3:$BA$12,MATCH(Progression_Cycle4!AH$4,Problématiques_compétences!$D$3:$D$12,0),7)</f>
        <v>#N/A</v>
      </c>
      <c r="AI42" s="235" t="e">
        <f>INDEX(Problématiques_compétences!$D$3:$BA$12,MATCH(Progression_Cycle4!AI$4,Problématiques_compétences!$D$3:$D$12,0),7)</f>
        <v>#N/A</v>
      </c>
      <c r="AJ42" s="235" t="e">
        <f>INDEX(Problématiques_compétences!$D$3:$BA$12,MATCH(Progression_Cycle4!AJ$4,Problématiques_compétences!$D$3:$D$12,0),7)</f>
        <v>#N/A</v>
      </c>
      <c r="AK42" s="235" t="e">
        <f>INDEX(Problématiques_compétences!$D$3:$BA$12,MATCH(Progression_Cycle4!AK$4,Problématiques_compétences!$D$3:$D$12,0),7)</f>
        <v>#N/A</v>
      </c>
      <c r="AL42" s="235" t="e">
        <f>INDEX(Problématiques_compétences!$D$3:$BA$12,MATCH(Progression_Cycle4!AL$4,Problématiques_compétences!$D$3:$D$12,0),7)</f>
        <v>#N/A</v>
      </c>
    </row>
    <row r="43" spans="1:38" ht="30" x14ac:dyDescent="0.25">
      <c r="A43" s="93"/>
      <c r="B43" s="25" t="s">
        <v>329</v>
      </c>
      <c r="C43" s="178" t="s">
        <v>36</v>
      </c>
      <c r="D43" s="164"/>
      <c r="E43" s="164"/>
      <c r="F43" s="159" t="s">
        <v>124</v>
      </c>
      <c r="G43" s="164"/>
      <c r="H43" s="122">
        <f t="shared" si="1"/>
        <v>0</v>
      </c>
      <c r="I43" s="121" t="e">
        <f>INDEX(Problématiques_compétences!$D$3:$BA$12,MATCH(Progression_Cycle4!I$4,Problématiques_compétences!$D$3:$D$12,0),8)</f>
        <v>#N/A</v>
      </c>
      <c r="J43" s="121">
        <f>INDEX(Problématiques_compétences!$D$3:$BA$12,MATCH(Progression_Cycle4!J$4,Problématiques_compétences!$D$3:$D$12,0),8)</f>
        <v>0</v>
      </c>
      <c r="K43" s="121">
        <f>INDEX(Problématiques_compétences!$D$3:$BA$12,MATCH(Progression_Cycle4!K$4,Problématiques_compétences!$D$3:$D$12,0),8)</f>
        <v>0</v>
      </c>
      <c r="L43" s="121" t="e">
        <f>INDEX(Problématiques_compétences!$D$3:$BA$12,MATCH(Progression_Cycle4!L$4,Problématiques_compétences!$D$3:$D$12,0),8)</f>
        <v>#N/A</v>
      </c>
      <c r="M43" s="121" t="e">
        <f>INDEX(Problématiques_compétences!$D$3:$BA$12,MATCH(Progression_Cycle4!M$4,Problématiques_compétences!$D$3:$D$12,0),8)</f>
        <v>#N/A</v>
      </c>
      <c r="N43" s="121" t="e">
        <f>INDEX(Problématiques_compétences!$D$3:$BA$12,MATCH(Progression_Cycle4!N$4,Problématiques_compétences!$D$3:$D$12,0),8)</f>
        <v>#N/A</v>
      </c>
      <c r="O43" s="121" t="e">
        <f>INDEX(Problématiques_compétences!$D$3:$BA$12,MATCH(Progression_Cycle4!O$4,Problématiques_compétences!$D$3:$D$12,0),8)</f>
        <v>#N/A</v>
      </c>
      <c r="P43" s="121" t="e">
        <f>INDEX(Problématiques_compétences!$D$3:$BA$12,MATCH(Progression_Cycle4!P$4,Problématiques_compétences!$D$3:$D$12,0),8)</f>
        <v>#N/A</v>
      </c>
      <c r="Q43" s="121" t="e">
        <f>INDEX(Problématiques_compétences!$D$3:$BA$12,MATCH(Progression_Cycle4!Q$4,Problématiques_compétences!$D$3:$D$12,0),8)</f>
        <v>#N/A</v>
      </c>
      <c r="R43" s="121" t="e">
        <f>INDEX(Problématiques_compétences!$D$3:$BA$12,MATCH(Progression_Cycle4!R$4,Problématiques_compétences!$D$3:$D$12,0),8)</f>
        <v>#N/A</v>
      </c>
      <c r="S43" s="236" t="e">
        <f>INDEX(Problématiques_compétences!$D$3:$BA$12,MATCH(Progression_Cycle4!S$4,Problématiques_compétences!$D$3:$D$12,0),8)</f>
        <v>#N/A</v>
      </c>
      <c r="T43" s="236" t="e">
        <f>INDEX(Problématiques_compétences!$D$3:$BA$12,MATCH(Progression_Cycle4!T$4,Problématiques_compétences!$D$3:$D$12,0),8)</f>
        <v>#N/A</v>
      </c>
      <c r="U43" s="236" t="e">
        <f>INDEX(Problématiques_compétences!$D$3:$BA$12,MATCH(Progression_Cycle4!U$4,Problématiques_compétences!$D$3:$D$12,0),8)</f>
        <v>#N/A</v>
      </c>
      <c r="V43" s="236" t="e">
        <f>INDEX(Problématiques_compétences!$D$3:$BA$12,MATCH(Progression_Cycle4!V$4,Problématiques_compétences!$D$3:$D$12,0),8)</f>
        <v>#N/A</v>
      </c>
      <c r="W43" s="236" t="e">
        <f>INDEX(Problématiques_compétences!$D$3:$BA$12,MATCH(Progression_Cycle4!W$4,Problématiques_compétences!$D$3:$D$12,0),8)</f>
        <v>#N/A</v>
      </c>
      <c r="X43" s="236" t="e">
        <f>INDEX(Problématiques_compétences!$D$3:$BA$12,MATCH(Progression_Cycle4!X$4,Problématiques_compétences!$D$3:$D$12,0),8)</f>
        <v>#N/A</v>
      </c>
      <c r="Y43" s="236" t="e">
        <f>INDEX(Problématiques_compétences!$D$3:$BA$12,MATCH(Progression_Cycle4!Y$4,Problématiques_compétences!$D$3:$D$12,0),8)</f>
        <v>#N/A</v>
      </c>
      <c r="Z43" s="236" t="e">
        <f>INDEX(Problématiques_compétences!$D$3:$BA$12,MATCH(Progression_Cycle4!Z$4,Problématiques_compétences!$D$3:$D$12,0),8)</f>
        <v>#N/A</v>
      </c>
      <c r="AA43" s="236" t="e">
        <f>INDEX(Problématiques_compétences!$D$3:$BA$12,MATCH(Progression_Cycle4!AA$4,Problématiques_compétences!$D$3:$D$12,0),8)</f>
        <v>#N/A</v>
      </c>
      <c r="AB43" s="236" t="e">
        <f>INDEX(Problématiques_compétences!$D$3:$BA$12,MATCH(Progression_Cycle4!AB$4,Problématiques_compétences!$D$3:$D$12,0),8)</f>
        <v>#N/A</v>
      </c>
      <c r="AC43" s="235" t="e">
        <f>INDEX(Problématiques_compétences!$D$3:$BA$12,MATCH(Progression_Cycle4!AC$4,Problématiques_compétences!$D$3:$D$12,0),8)</f>
        <v>#N/A</v>
      </c>
      <c r="AD43" s="235" t="e">
        <f>INDEX(Problématiques_compétences!$D$3:$BA$12,MATCH(Progression_Cycle4!AD$4,Problématiques_compétences!$D$3:$D$12,0),8)</f>
        <v>#N/A</v>
      </c>
      <c r="AE43" s="235" t="e">
        <f>INDEX(Problématiques_compétences!$D$3:$BA$12,MATCH(Progression_Cycle4!AE$4,Problématiques_compétences!$D$3:$D$12,0),8)</f>
        <v>#N/A</v>
      </c>
      <c r="AF43" s="235" t="e">
        <f>INDEX(Problématiques_compétences!$D$3:$BA$12,MATCH(Progression_Cycle4!AF$4,Problématiques_compétences!$D$3:$D$12,0),8)</f>
        <v>#N/A</v>
      </c>
      <c r="AG43" s="235" t="e">
        <f>INDEX(Problématiques_compétences!$D$3:$BA$12,MATCH(Progression_Cycle4!AG$4,Problématiques_compétences!$D$3:$D$12,0),8)</f>
        <v>#N/A</v>
      </c>
      <c r="AH43" s="235" t="e">
        <f>INDEX(Problématiques_compétences!$D$3:$BA$12,MATCH(Progression_Cycle4!AH$4,Problématiques_compétences!$D$3:$D$12,0),8)</f>
        <v>#N/A</v>
      </c>
      <c r="AI43" s="235" t="e">
        <f>INDEX(Problématiques_compétences!$D$3:$BA$12,MATCH(Progression_Cycle4!AI$4,Problématiques_compétences!$D$3:$D$12,0),8)</f>
        <v>#N/A</v>
      </c>
      <c r="AJ43" s="235" t="e">
        <f>INDEX(Problématiques_compétences!$D$3:$BA$12,MATCH(Progression_Cycle4!AJ$4,Problématiques_compétences!$D$3:$D$12,0),8)</f>
        <v>#N/A</v>
      </c>
      <c r="AK43" s="235" t="e">
        <f>INDEX(Problématiques_compétences!$D$3:$BA$12,MATCH(Progression_Cycle4!AK$4,Problématiques_compétences!$D$3:$D$12,0),8)</f>
        <v>#N/A</v>
      </c>
      <c r="AL43" s="235" t="e">
        <f>INDEX(Problématiques_compétences!$D$3:$BA$12,MATCH(Progression_Cycle4!AL$4,Problématiques_compétences!$D$3:$D$12,0),8)</f>
        <v>#N/A</v>
      </c>
    </row>
    <row r="44" spans="1:38" ht="30" x14ac:dyDescent="0.25">
      <c r="A44" s="93"/>
      <c r="B44" s="112" t="s">
        <v>330</v>
      </c>
      <c r="C44" s="178" t="s">
        <v>65</v>
      </c>
      <c r="D44" s="164"/>
      <c r="E44" s="164"/>
      <c r="F44" s="159" t="s">
        <v>102</v>
      </c>
      <c r="G44" s="164"/>
      <c r="H44" s="122">
        <f t="shared" si="1"/>
        <v>0</v>
      </c>
      <c r="I44" s="121" t="e">
        <f>INDEX(Problématiques_compétences!$D$3:$BA$12,MATCH(Progression_Cycle4!I$4,Problématiques_compétences!$D$3:$D$12,0),9)</f>
        <v>#N/A</v>
      </c>
      <c r="J44" s="121">
        <f>INDEX(Problématiques_compétences!$D$3:$BA$12,MATCH(Progression_Cycle4!J$4,Problématiques_compétences!$D$3:$D$12,0),9)</f>
        <v>0</v>
      </c>
      <c r="K44" s="121">
        <f>INDEX(Problématiques_compétences!$D$3:$BA$12,MATCH(Progression_Cycle4!K$4,Problématiques_compétences!$D$3:$D$12,0),9)</f>
        <v>0</v>
      </c>
      <c r="L44" s="121" t="e">
        <f>INDEX(Problématiques_compétences!$D$3:$BA$12,MATCH(Progression_Cycle4!L$4,Problématiques_compétences!$D$3:$D$12,0),9)</f>
        <v>#N/A</v>
      </c>
      <c r="M44" s="121" t="e">
        <f>INDEX(Problématiques_compétences!$D$3:$BA$12,MATCH(Progression_Cycle4!M$4,Problématiques_compétences!$D$3:$D$12,0),9)</f>
        <v>#N/A</v>
      </c>
      <c r="N44" s="121" t="e">
        <f>INDEX(Problématiques_compétences!$D$3:$BA$12,MATCH(Progression_Cycle4!N$4,Problématiques_compétences!$D$3:$D$12,0),9)</f>
        <v>#N/A</v>
      </c>
      <c r="O44" s="121" t="e">
        <f>INDEX(Problématiques_compétences!$D$3:$BA$12,MATCH(Progression_Cycle4!O$4,Problématiques_compétences!$D$3:$D$12,0),9)</f>
        <v>#N/A</v>
      </c>
      <c r="P44" s="121" t="e">
        <f>INDEX(Problématiques_compétences!$D$3:$BA$12,MATCH(Progression_Cycle4!P$4,Problématiques_compétences!$D$3:$D$12,0),9)</f>
        <v>#N/A</v>
      </c>
      <c r="Q44" s="121" t="e">
        <f>INDEX(Problématiques_compétences!$D$3:$BA$12,MATCH(Progression_Cycle4!Q$4,Problématiques_compétences!$D$3:$D$12,0),9)</f>
        <v>#N/A</v>
      </c>
      <c r="R44" s="121" t="e">
        <f>INDEX(Problématiques_compétences!$D$3:$BA$12,MATCH(Progression_Cycle4!R$4,Problématiques_compétences!$D$3:$D$12,0),9)</f>
        <v>#N/A</v>
      </c>
      <c r="S44" s="236" t="e">
        <f>INDEX(Problématiques_compétences!$D$3:$BA$12,MATCH(Progression_Cycle4!S$4,Problématiques_compétences!$D$3:$D$12,0),9)</f>
        <v>#N/A</v>
      </c>
      <c r="T44" s="236" t="e">
        <f>INDEX(Problématiques_compétences!$D$3:$BA$12,MATCH(Progression_Cycle4!T$4,Problématiques_compétences!$D$3:$D$12,0),9)</f>
        <v>#N/A</v>
      </c>
      <c r="U44" s="236" t="e">
        <f>INDEX(Problématiques_compétences!$D$3:$BA$12,MATCH(Progression_Cycle4!U$4,Problématiques_compétences!$D$3:$D$12,0),9)</f>
        <v>#N/A</v>
      </c>
      <c r="V44" s="236" t="e">
        <f>INDEX(Problématiques_compétences!$D$3:$BA$12,MATCH(Progression_Cycle4!V$4,Problématiques_compétences!$D$3:$D$12,0),9)</f>
        <v>#N/A</v>
      </c>
      <c r="W44" s="236" t="e">
        <f>INDEX(Problématiques_compétences!$D$3:$BA$12,MATCH(Progression_Cycle4!W$4,Problématiques_compétences!$D$3:$D$12,0),9)</f>
        <v>#N/A</v>
      </c>
      <c r="X44" s="236" t="e">
        <f>INDEX(Problématiques_compétences!$D$3:$BA$12,MATCH(Progression_Cycle4!X$4,Problématiques_compétences!$D$3:$D$12,0),9)</f>
        <v>#N/A</v>
      </c>
      <c r="Y44" s="236" t="e">
        <f>INDEX(Problématiques_compétences!$D$3:$BA$12,MATCH(Progression_Cycle4!Y$4,Problématiques_compétences!$D$3:$D$12,0),9)</f>
        <v>#N/A</v>
      </c>
      <c r="Z44" s="236" t="e">
        <f>INDEX(Problématiques_compétences!$D$3:$BA$12,MATCH(Progression_Cycle4!Z$4,Problématiques_compétences!$D$3:$D$12,0),9)</f>
        <v>#N/A</v>
      </c>
      <c r="AA44" s="236" t="e">
        <f>INDEX(Problématiques_compétences!$D$3:$BA$12,MATCH(Progression_Cycle4!AA$4,Problématiques_compétences!$D$3:$D$12,0),9)</f>
        <v>#N/A</v>
      </c>
      <c r="AB44" s="236" t="e">
        <f>INDEX(Problématiques_compétences!$D$3:$BA$12,MATCH(Progression_Cycle4!AB$4,Problématiques_compétences!$D$3:$D$12,0),9)</f>
        <v>#N/A</v>
      </c>
      <c r="AC44" s="235" t="e">
        <f>INDEX(Problématiques_compétences!$D$3:$BA$12,MATCH(Progression_Cycle4!AC$4,Problématiques_compétences!$D$3:$D$12,0),9)</f>
        <v>#N/A</v>
      </c>
      <c r="AD44" s="235" t="e">
        <f>INDEX(Problématiques_compétences!$D$3:$BA$12,MATCH(Progression_Cycle4!AD$4,Problématiques_compétences!$D$3:$D$12,0),9)</f>
        <v>#N/A</v>
      </c>
      <c r="AE44" s="235" t="e">
        <f>INDEX(Problématiques_compétences!$D$3:$BA$12,MATCH(Progression_Cycle4!AE$4,Problématiques_compétences!$D$3:$D$12,0),9)</f>
        <v>#N/A</v>
      </c>
      <c r="AF44" s="235" t="e">
        <f>INDEX(Problématiques_compétences!$D$3:$BA$12,MATCH(Progression_Cycle4!AF$4,Problématiques_compétences!$D$3:$D$12,0),9)</f>
        <v>#N/A</v>
      </c>
      <c r="AG44" s="235" t="e">
        <f>INDEX(Problématiques_compétences!$D$3:$BA$12,MATCH(Progression_Cycle4!AG$4,Problématiques_compétences!$D$3:$D$12,0),9)</f>
        <v>#N/A</v>
      </c>
      <c r="AH44" s="235" t="e">
        <f>INDEX(Problématiques_compétences!$D$3:$BA$12,MATCH(Progression_Cycle4!AH$4,Problématiques_compétences!$D$3:$D$12,0),9)</f>
        <v>#N/A</v>
      </c>
      <c r="AI44" s="235" t="e">
        <f>INDEX(Problématiques_compétences!$D$3:$BA$12,MATCH(Progression_Cycle4!AI$4,Problématiques_compétences!$D$3:$D$12,0),9)</f>
        <v>#N/A</v>
      </c>
      <c r="AJ44" s="235" t="e">
        <f>INDEX(Problématiques_compétences!$D$3:$BA$12,MATCH(Progression_Cycle4!AJ$4,Problématiques_compétences!$D$3:$D$12,0),9)</f>
        <v>#N/A</v>
      </c>
      <c r="AK44" s="235" t="e">
        <f>INDEX(Problématiques_compétences!$D$3:$BA$12,MATCH(Progression_Cycle4!AK$4,Problématiques_compétences!$D$3:$D$12,0),9)</f>
        <v>#N/A</v>
      </c>
      <c r="AL44" s="235" t="e">
        <f>INDEX(Problématiques_compétences!$D$3:$BA$12,MATCH(Progression_Cycle4!AL$4,Problématiques_compétences!$D$3:$D$12,0),9)</f>
        <v>#N/A</v>
      </c>
    </row>
    <row r="45" spans="1:38" ht="30" x14ac:dyDescent="0.25">
      <c r="A45" s="93"/>
      <c r="B45" s="26" t="s">
        <v>331</v>
      </c>
      <c r="C45" s="81" t="s">
        <v>39</v>
      </c>
      <c r="D45" s="164"/>
      <c r="E45" s="164"/>
      <c r="F45" s="159" t="s">
        <v>98</v>
      </c>
      <c r="G45" s="164"/>
      <c r="H45" s="122">
        <f t="shared" si="1"/>
        <v>0</v>
      </c>
      <c r="I45" s="121" t="e">
        <f>INDEX(Problématiques_compétences!$D$3:$BA$12,MATCH(Progression_Cycle4!I$4,Problématiques_compétences!$D$3:$D$12,0),10)</f>
        <v>#N/A</v>
      </c>
      <c r="J45" s="121">
        <f>INDEX(Problématiques_compétences!$D$3:$BA$12,MATCH(Progression_Cycle4!J$4,Problématiques_compétences!$D$3:$D$12,0),10)</f>
        <v>0</v>
      </c>
      <c r="K45" s="121">
        <f>INDEX(Problématiques_compétences!$D$3:$BA$12,MATCH(Progression_Cycle4!K$4,Problématiques_compétences!$D$3:$D$12,0),10)</f>
        <v>0</v>
      </c>
      <c r="L45" s="121" t="e">
        <f>INDEX(Problématiques_compétences!$D$3:$BA$12,MATCH(Progression_Cycle4!L$4,Problématiques_compétences!$D$3:$D$12,0),10)</f>
        <v>#N/A</v>
      </c>
      <c r="M45" s="121" t="e">
        <f>INDEX(Problématiques_compétences!$D$3:$BA$12,MATCH(Progression_Cycle4!M$4,Problématiques_compétences!$D$3:$D$12,0),10)</f>
        <v>#N/A</v>
      </c>
      <c r="N45" s="121" t="e">
        <f>INDEX(Problématiques_compétences!$D$3:$BA$12,MATCH(Progression_Cycle4!N$4,Problématiques_compétences!$D$3:$D$12,0),10)</f>
        <v>#N/A</v>
      </c>
      <c r="O45" s="121" t="e">
        <f>INDEX(Problématiques_compétences!$D$3:$BA$12,MATCH(Progression_Cycle4!O$4,Problématiques_compétences!$D$3:$D$12,0),10)</f>
        <v>#N/A</v>
      </c>
      <c r="P45" s="121" t="e">
        <f>INDEX(Problématiques_compétences!$D$3:$BA$12,MATCH(Progression_Cycle4!P$4,Problématiques_compétences!$D$3:$D$12,0),10)</f>
        <v>#N/A</v>
      </c>
      <c r="Q45" s="121" t="e">
        <f>INDEX(Problématiques_compétences!$D$3:$BA$12,MATCH(Progression_Cycle4!Q$4,Problématiques_compétences!$D$3:$D$12,0),10)</f>
        <v>#N/A</v>
      </c>
      <c r="R45" s="121" t="e">
        <f>INDEX(Problématiques_compétences!$D$3:$BA$12,MATCH(Progression_Cycle4!R$4,Problématiques_compétences!$D$3:$D$12,0),10)</f>
        <v>#N/A</v>
      </c>
      <c r="S45" s="236" t="e">
        <f>INDEX(Problématiques_compétences!$D$3:$BA$12,MATCH(Progression_Cycle4!S$4,Problématiques_compétences!$D$3:$D$12,0),10)</f>
        <v>#N/A</v>
      </c>
      <c r="T45" s="236" t="e">
        <f>INDEX(Problématiques_compétences!$D$3:$BA$12,MATCH(Progression_Cycle4!T$4,Problématiques_compétences!$D$3:$D$12,0),10)</f>
        <v>#N/A</v>
      </c>
      <c r="U45" s="236" t="e">
        <f>INDEX(Problématiques_compétences!$D$3:$BA$12,MATCH(Progression_Cycle4!U$4,Problématiques_compétences!$D$3:$D$12,0),10)</f>
        <v>#N/A</v>
      </c>
      <c r="V45" s="236" t="e">
        <f>INDEX(Problématiques_compétences!$D$3:$BA$12,MATCH(Progression_Cycle4!V$4,Problématiques_compétences!$D$3:$D$12,0),10)</f>
        <v>#N/A</v>
      </c>
      <c r="W45" s="236" t="e">
        <f>INDEX(Problématiques_compétences!$D$3:$BA$12,MATCH(Progression_Cycle4!W$4,Problématiques_compétences!$D$3:$D$12,0),10)</f>
        <v>#N/A</v>
      </c>
      <c r="X45" s="236" t="e">
        <f>INDEX(Problématiques_compétences!$D$3:$BA$12,MATCH(Progression_Cycle4!X$4,Problématiques_compétences!$D$3:$D$12,0),10)</f>
        <v>#N/A</v>
      </c>
      <c r="Y45" s="236" t="e">
        <f>INDEX(Problématiques_compétences!$D$3:$BA$12,MATCH(Progression_Cycle4!Y$4,Problématiques_compétences!$D$3:$D$12,0),10)</f>
        <v>#N/A</v>
      </c>
      <c r="Z45" s="236" t="e">
        <f>INDEX(Problématiques_compétences!$D$3:$BA$12,MATCH(Progression_Cycle4!Z$4,Problématiques_compétences!$D$3:$D$12,0),10)</f>
        <v>#N/A</v>
      </c>
      <c r="AA45" s="236" t="e">
        <f>INDEX(Problématiques_compétences!$D$3:$BA$12,MATCH(Progression_Cycle4!AA$4,Problématiques_compétences!$D$3:$D$12,0),10)</f>
        <v>#N/A</v>
      </c>
      <c r="AB45" s="236" t="e">
        <f>INDEX(Problématiques_compétences!$D$3:$BA$12,MATCH(Progression_Cycle4!AB$4,Problématiques_compétences!$D$3:$D$12,0),10)</f>
        <v>#N/A</v>
      </c>
      <c r="AC45" s="235" t="e">
        <f>INDEX(Problématiques_compétences!$D$3:$BA$12,MATCH(Progression_Cycle4!AC$4,Problématiques_compétences!$D$3:$D$12,0),10)</f>
        <v>#N/A</v>
      </c>
      <c r="AD45" s="235" t="e">
        <f>INDEX(Problématiques_compétences!$D$3:$BA$12,MATCH(Progression_Cycle4!AD$4,Problématiques_compétences!$D$3:$D$12,0),10)</f>
        <v>#N/A</v>
      </c>
      <c r="AE45" s="235" t="e">
        <f>INDEX(Problématiques_compétences!$D$3:$BA$12,MATCH(Progression_Cycle4!AE$4,Problématiques_compétences!$D$3:$D$12,0),10)</f>
        <v>#N/A</v>
      </c>
      <c r="AF45" s="235" t="e">
        <f>INDEX(Problématiques_compétences!$D$3:$BA$12,MATCH(Progression_Cycle4!AF$4,Problématiques_compétences!$D$3:$D$12,0),10)</f>
        <v>#N/A</v>
      </c>
      <c r="AG45" s="235" t="e">
        <f>INDEX(Problématiques_compétences!$D$3:$BA$12,MATCH(Progression_Cycle4!AG$4,Problématiques_compétences!$D$3:$D$12,0),10)</f>
        <v>#N/A</v>
      </c>
      <c r="AH45" s="235" t="e">
        <f>INDEX(Problématiques_compétences!$D$3:$BA$12,MATCH(Progression_Cycle4!AH$4,Problématiques_compétences!$D$3:$D$12,0),10)</f>
        <v>#N/A</v>
      </c>
      <c r="AI45" s="235" t="e">
        <f>INDEX(Problématiques_compétences!$D$3:$BA$12,MATCH(Progression_Cycle4!AI$4,Problématiques_compétences!$D$3:$D$12,0),10)</f>
        <v>#N/A</v>
      </c>
      <c r="AJ45" s="235" t="e">
        <f>INDEX(Problématiques_compétences!$D$3:$BA$12,MATCH(Progression_Cycle4!AJ$4,Problématiques_compétences!$D$3:$D$12,0),10)</f>
        <v>#N/A</v>
      </c>
      <c r="AK45" s="235" t="e">
        <f>INDEX(Problématiques_compétences!$D$3:$BA$12,MATCH(Progression_Cycle4!AK$4,Problématiques_compétences!$D$3:$D$12,0),10)</f>
        <v>#N/A</v>
      </c>
      <c r="AL45" s="235" t="e">
        <f>INDEX(Problématiques_compétences!$D$3:$BA$12,MATCH(Progression_Cycle4!AL$4,Problématiques_compétences!$D$3:$D$12,0),10)</f>
        <v>#N/A</v>
      </c>
    </row>
    <row r="46" spans="1:38" ht="41.25" customHeight="1" x14ac:dyDescent="0.25">
      <c r="A46" s="93"/>
      <c r="B46" s="26" t="s">
        <v>326</v>
      </c>
      <c r="C46" s="186" t="s">
        <v>93</v>
      </c>
      <c r="D46" s="164"/>
      <c r="E46" s="164"/>
      <c r="F46" s="160"/>
      <c r="G46" s="161" t="s">
        <v>90</v>
      </c>
      <c r="H46" s="122">
        <f t="shared" si="1"/>
        <v>0</v>
      </c>
      <c r="I46" s="121" t="e">
        <f>INDEX(Problématiques_compétences!$D$3:$BA$12,MATCH(Progression_Cycle4!I$4,Problématiques_compétences!$D$3:$D$12,0),28)</f>
        <v>#N/A</v>
      </c>
      <c r="J46" s="121">
        <f>INDEX(Problématiques_compétences!$D$3:$BA$12,MATCH(Progression_Cycle4!J$4,Problématiques_compétences!$D$3:$D$12,0),28)</f>
        <v>0</v>
      </c>
      <c r="K46" s="121">
        <f>INDEX(Problématiques_compétences!$D$3:$BA$12,MATCH(Progression_Cycle4!K$4,Problématiques_compétences!$D$3:$D$12,0),28)</f>
        <v>0</v>
      </c>
      <c r="L46" s="121" t="e">
        <f>INDEX(Problématiques_compétences!$D$3:$BA$12,MATCH(Progression_Cycle4!L$4,Problématiques_compétences!$D$3:$D$12,0),28)</f>
        <v>#N/A</v>
      </c>
      <c r="M46" s="121" t="e">
        <f>INDEX(Problématiques_compétences!$D$3:$BA$12,MATCH(Progression_Cycle4!M$4,Problématiques_compétences!$D$3:$D$12,0),28)</f>
        <v>#N/A</v>
      </c>
      <c r="N46" s="121" t="e">
        <f>INDEX(Problématiques_compétences!$D$3:$BA$12,MATCH(Progression_Cycle4!N$4,Problématiques_compétences!$D$3:$D$12,0),28)</f>
        <v>#N/A</v>
      </c>
      <c r="O46" s="121" t="e">
        <f>INDEX(Problématiques_compétences!$D$3:$BA$12,MATCH(Progression_Cycle4!O$4,Problématiques_compétences!$D$3:$D$12,0),28)</f>
        <v>#N/A</v>
      </c>
      <c r="P46" s="121" t="e">
        <f>INDEX(Problématiques_compétences!$D$3:$BA$12,MATCH(Progression_Cycle4!P$4,Problématiques_compétences!$D$3:$D$12,0),28)</f>
        <v>#N/A</v>
      </c>
      <c r="Q46" s="121" t="e">
        <f>INDEX(Problématiques_compétences!$D$3:$BA$12,MATCH(Progression_Cycle4!Q$4,Problématiques_compétences!$D$3:$D$12,0),28)</f>
        <v>#N/A</v>
      </c>
      <c r="R46" s="121" t="e">
        <f>INDEX(Problématiques_compétences!$D$3:$BA$12,MATCH(Progression_Cycle4!R$4,Problématiques_compétences!$D$3:$D$12,0),28)</f>
        <v>#N/A</v>
      </c>
      <c r="S46" s="236" t="e">
        <f>INDEX(Problématiques_compétences!$D$3:$BA$12,MATCH(Progression_Cycle4!S$4,Problématiques_compétences!$D$3:$D$12,0),28)</f>
        <v>#N/A</v>
      </c>
      <c r="T46" s="236" t="e">
        <f>INDEX(Problématiques_compétences!$D$3:$BA$12,MATCH(Progression_Cycle4!T$4,Problématiques_compétences!$D$3:$D$12,0),28)</f>
        <v>#N/A</v>
      </c>
      <c r="U46" s="236" t="e">
        <f>INDEX(Problématiques_compétences!$D$3:$BA$12,MATCH(Progression_Cycle4!U$4,Problématiques_compétences!$D$3:$D$12,0),28)</f>
        <v>#N/A</v>
      </c>
      <c r="V46" s="236" t="e">
        <f>INDEX(Problématiques_compétences!$D$3:$BA$12,MATCH(Progression_Cycle4!V$4,Problématiques_compétences!$D$3:$D$12,0),28)</f>
        <v>#N/A</v>
      </c>
      <c r="W46" s="236" t="e">
        <f>INDEX(Problématiques_compétences!$D$3:$BA$12,MATCH(Progression_Cycle4!W$4,Problématiques_compétences!$D$3:$D$12,0),28)</f>
        <v>#N/A</v>
      </c>
      <c r="X46" s="236" t="e">
        <f>INDEX(Problématiques_compétences!$D$3:$BA$12,MATCH(Progression_Cycle4!X$4,Problématiques_compétences!$D$3:$D$12,0),28)</f>
        <v>#N/A</v>
      </c>
      <c r="Y46" s="236" t="e">
        <f>INDEX(Problématiques_compétences!$D$3:$BA$12,MATCH(Progression_Cycle4!Y$4,Problématiques_compétences!$D$3:$D$12,0),28)</f>
        <v>#N/A</v>
      </c>
      <c r="Z46" s="236" t="e">
        <f>INDEX(Problématiques_compétences!$D$3:$BA$12,MATCH(Progression_Cycle4!Z$4,Problématiques_compétences!$D$3:$D$12,0),28)</f>
        <v>#N/A</v>
      </c>
      <c r="AA46" s="236" t="e">
        <f>INDEX(Problématiques_compétences!$D$3:$BA$12,MATCH(Progression_Cycle4!AA$4,Problématiques_compétences!$D$3:$D$12,0),28)</f>
        <v>#N/A</v>
      </c>
      <c r="AB46" s="236" t="e">
        <f>INDEX(Problématiques_compétences!$D$3:$BA$12,MATCH(Progression_Cycle4!AB$4,Problématiques_compétences!$D$3:$D$12,0),28)</f>
        <v>#N/A</v>
      </c>
      <c r="AC46" s="235" t="e">
        <f>INDEX(Problématiques_compétences!$D$3:$BA$12,MATCH(Progression_Cycle4!AC$4,Problématiques_compétences!$D$3:$D$12,0),28)</f>
        <v>#N/A</v>
      </c>
      <c r="AD46" s="235" t="e">
        <f>INDEX(Problématiques_compétences!$D$3:$BA$12,MATCH(Progression_Cycle4!AD$4,Problématiques_compétences!$D$3:$D$12,0),28)</f>
        <v>#N/A</v>
      </c>
      <c r="AE46" s="235" t="e">
        <f>INDEX(Problématiques_compétences!$D$3:$BA$12,MATCH(Progression_Cycle4!AE$4,Problématiques_compétences!$D$3:$D$12,0),28)</f>
        <v>#N/A</v>
      </c>
      <c r="AF46" s="235" t="e">
        <f>INDEX(Problématiques_compétences!$D$3:$BA$12,MATCH(Progression_Cycle4!AF$4,Problématiques_compétences!$D$3:$D$12,0),28)</f>
        <v>#N/A</v>
      </c>
      <c r="AG46" s="235" t="e">
        <f>INDEX(Problématiques_compétences!$D$3:$BA$12,MATCH(Progression_Cycle4!AG$4,Problématiques_compétences!$D$3:$D$12,0),28)</f>
        <v>#N/A</v>
      </c>
      <c r="AH46" s="235" t="e">
        <f>INDEX(Problématiques_compétences!$D$3:$BA$12,MATCH(Progression_Cycle4!AH$4,Problématiques_compétences!$D$3:$D$12,0),28)</f>
        <v>#N/A</v>
      </c>
      <c r="AI46" s="235" t="e">
        <f>INDEX(Problématiques_compétences!$D$3:$BA$12,MATCH(Progression_Cycle4!AI$4,Problématiques_compétences!$D$3:$D$12,0),28)</f>
        <v>#N/A</v>
      </c>
      <c r="AJ46" s="235" t="e">
        <f>INDEX(Problématiques_compétences!$D$3:$BA$12,MATCH(Progression_Cycle4!AJ$4,Problématiques_compétences!$D$3:$D$12,0),28)</f>
        <v>#N/A</v>
      </c>
      <c r="AK46" s="235" t="e">
        <f>INDEX(Problématiques_compétences!$D$3:$BA$12,MATCH(Progression_Cycle4!AK$4,Problématiques_compétences!$D$3:$D$12,0),28)</f>
        <v>#N/A</v>
      </c>
      <c r="AL46" s="235" t="e">
        <f>INDEX(Problématiques_compétences!$D$3:$BA$12,MATCH(Progression_Cycle4!AL$4,Problématiques_compétences!$D$3:$D$12,0),28)</f>
        <v>#N/A</v>
      </c>
    </row>
    <row r="47" spans="1:38" ht="42" customHeight="1" x14ac:dyDescent="0.25">
      <c r="B47" s="26" t="s">
        <v>327</v>
      </c>
      <c r="C47" s="177" t="s">
        <v>37</v>
      </c>
      <c r="D47" s="164"/>
      <c r="E47" s="164"/>
      <c r="F47" s="160"/>
      <c r="G47" s="113" t="s">
        <v>83</v>
      </c>
      <c r="H47" s="122">
        <f t="shared" si="1"/>
        <v>0</v>
      </c>
      <c r="I47" s="121" t="e">
        <f>INDEX(Problématiques_compétences!$D$3:$BA$12,MATCH(Progression_Cycle4!I$4,Problématiques_compétences!$D$3:$D$12,0),29)</f>
        <v>#N/A</v>
      </c>
      <c r="J47" s="121">
        <f>INDEX(Problématiques_compétences!$D$3:$BA$12,MATCH(Progression_Cycle4!J$4,Problématiques_compétences!$D$3:$D$12,0),29)</f>
        <v>0</v>
      </c>
      <c r="K47" s="121">
        <f>INDEX(Problématiques_compétences!$D$3:$BA$12,MATCH(Progression_Cycle4!K$4,Problématiques_compétences!$D$3:$D$12,0),29)</f>
        <v>0</v>
      </c>
      <c r="L47" s="121" t="e">
        <f>INDEX(Problématiques_compétences!$D$3:$BA$12,MATCH(Progression_Cycle4!L$4,Problématiques_compétences!$D$3:$D$12,0),29)</f>
        <v>#N/A</v>
      </c>
      <c r="M47" s="121" t="e">
        <f>INDEX(Problématiques_compétences!$D$3:$BA$12,MATCH(Progression_Cycle4!M$4,Problématiques_compétences!$D$3:$D$12,0),29)</f>
        <v>#N/A</v>
      </c>
      <c r="N47" s="121" t="e">
        <f>INDEX(Problématiques_compétences!$D$3:$BA$12,MATCH(Progression_Cycle4!N$4,Problématiques_compétences!$D$3:$D$12,0),29)</f>
        <v>#N/A</v>
      </c>
      <c r="O47" s="121" t="e">
        <f>INDEX(Problématiques_compétences!$D$3:$BA$12,MATCH(Progression_Cycle4!O$4,Problématiques_compétences!$D$3:$D$12,0),29)</f>
        <v>#N/A</v>
      </c>
      <c r="P47" s="121" t="e">
        <f>INDEX(Problématiques_compétences!$D$3:$BA$12,MATCH(Progression_Cycle4!P$4,Problématiques_compétences!$D$3:$D$12,0),29)</f>
        <v>#N/A</v>
      </c>
      <c r="Q47" s="121" t="e">
        <f>INDEX(Problématiques_compétences!$D$3:$BA$12,MATCH(Progression_Cycle4!Q$4,Problématiques_compétences!$D$3:$D$12,0),29)</f>
        <v>#N/A</v>
      </c>
      <c r="R47" s="121" t="e">
        <f>INDEX(Problématiques_compétences!$D$3:$BA$12,MATCH(Progression_Cycle4!R$4,Problématiques_compétences!$D$3:$D$12,0),29)</f>
        <v>#N/A</v>
      </c>
      <c r="S47" s="236" t="e">
        <f>INDEX(Problématiques_compétences!$D$3:$BA$12,MATCH(Progression_Cycle4!S$4,Problématiques_compétences!$D$3:$D$12,0),29)</f>
        <v>#N/A</v>
      </c>
      <c r="T47" s="236" t="e">
        <f>INDEX(Problématiques_compétences!$D$3:$BA$12,MATCH(Progression_Cycle4!T$4,Problématiques_compétences!$D$3:$D$12,0),29)</f>
        <v>#N/A</v>
      </c>
      <c r="U47" s="236" t="e">
        <f>INDEX(Problématiques_compétences!$D$3:$BA$12,MATCH(Progression_Cycle4!U$4,Problématiques_compétences!$D$3:$D$12,0),29)</f>
        <v>#N/A</v>
      </c>
      <c r="V47" s="236" t="e">
        <f>INDEX(Problématiques_compétences!$D$3:$BA$12,MATCH(Progression_Cycle4!V$4,Problématiques_compétences!$D$3:$D$12,0),29)</f>
        <v>#N/A</v>
      </c>
      <c r="W47" s="236" t="e">
        <f>INDEX(Problématiques_compétences!$D$3:$BA$12,MATCH(Progression_Cycle4!W$4,Problématiques_compétences!$D$3:$D$12,0),29)</f>
        <v>#N/A</v>
      </c>
      <c r="X47" s="236" t="e">
        <f>INDEX(Problématiques_compétences!$D$3:$BA$12,MATCH(Progression_Cycle4!X$4,Problématiques_compétences!$D$3:$D$12,0),29)</f>
        <v>#N/A</v>
      </c>
      <c r="Y47" s="236" t="e">
        <f>INDEX(Problématiques_compétences!$D$3:$BA$12,MATCH(Progression_Cycle4!Y$4,Problématiques_compétences!$D$3:$D$12,0),29)</f>
        <v>#N/A</v>
      </c>
      <c r="Z47" s="236" t="e">
        <f>INDEX(Problématiques_compétences!$D$3:$BA$12,MATCH(Progression_Cycle4!Z$4,Problématiques_compétences!$D$3:$D$12,0),29)</f>
        <v>#N/A</v>
      </c>
      <c r="AA47" s="236" t="e">
        <f>INDEX(Problématiques_compétences!$D$3:$BA$12,MATCH(Progression_Cycle4!AA$4,Problématiques_compétences!$D$3:$D$12,0),29)</f>
        <v>#N/A</v>
      </c>
      <c r="AB47" s="236" t="e">
        <f>INDEX(Problématiques_compétences!$D$3:$BA$12,MATCH(Progression_Cycle4!AB$4,Problématiques_compétences!$D$3:$D$12,0),29)</f>
        <v>#N/A</v>
      </c>
      <c r="AC47" s="235" t="e">
        <f>INDEX(Problématiques_compétences!$D$3:$BA$12,MATCH(Progression_Cycle4!AC$4,Problématiques_compétences!$D$3:$D$12,0),29)</f>
        <v>#N/A</v>
      </c>
      <c r="AD47" s="235" t="e">
        <f>INDEX(Problématiques_compétences!$D$3:$BA$12,MATCH(Progression_Cycle4!AD$4,Problématiques_compétences!$D$3:$D$12,0),29)</f>
        <v>#N/A</v>
      </c>
      <c r="AE47" s="235" t="e">
        <f>INDEX(Problématiques_compétences!$D$3:$BA$12,MATCH(Progression_Cycle4!AE$4,Problématiques_compétences!$D$3:$D$12,0),29)</f>
        <v>#N/A</v>
      </c>
      <c r="AF47" s="235" t="e">
        <f>INDEX(Problématiques_compétences!$D$3:$BA$12,MATCH(Progression_Cycle4!AF$4,Problématiques_compétences!$D$3:$D$12,0),29)</f>
        <v>#N/A</v>
      </c>
      <c r="AG47" s="235" t="e">
        <f>INDEX(Problématiques_compétences!$D$3:$BA$12,MATCH(Progression_Cycle4!AG$4,Problématiques_compétences!$D$3:$D$12,0),29)</f>
        <v>#N/A</v>
      </c>
      <c r="AH47" s="235" t="e">
        <f>INDEX(Problématiques_compétences!$D$3:$BA$12,MATCH(Progression_Cycle4!AH$4,Problématiques_compétences!$D$3:$D$12,0),29)</f>
        <v>#N/A</v>
      </c>
      <c r="AI47" s="235" t="e">
        <f>INDEX(Problématiques_compétences!$D$3:$BA$12,MATCH(Progression_Cycle4!AI$4,Problématiques_compétences!$D$3:$D$12,0),29)</f>
        <v>#N/A</v>
      </c>
      <c r="AJ47" s="235" t="e">
        <f>INDEX(Problématiques_compétences!$D$3:$BA$12,MATCH(Progression_Cycle4!AJ$4,Problématiques_compétences!$D$3:$D$12,0),29)</f>
        <v>#N/A</v>
      </c>
      <c r="AK47" s="235" t="e">
        <f>INDEX(Problématiques_compétences!$D$3:$BA$12,MATCH(Progression_Cycle4!AK$4,Problématiques_compétences!$D$3:$D$12,0),29)</f>
        <v>#N/A</v>
      </c>
      <c r="AL47" s="235" t="e">
        <f>INDEX(Problématiques_compétences!$D$3:$BA$12,MATCH(Progression_Cycle4!AL$4,Problématiques_compétences!$D$3:$D$12,0),29)</f>
        <v>#N/A</v>
      </c>
    </row>
  </sheetData>
  <sheetProtection selectLockedCells="1"/>
  <mergeCells count="22">
    <mergeCell ref="I1:AL1"/>
    <mergeCell ref="I5:R5"/>
    <mergeCell ref="AC5:AL5"/>
    <mergeCell ref="B7:C7"/>
    <mergeCell ref="D7:G7"/>
    <mergeCell ref="A6:G6"/>
    <mergeCell ref="S5:AB5"/>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s>
  <phoneticPr fontId="119" type="noConversion"/>
  <conditionalFormatting sqref="I2:AL2">
    <cfRule type="cellIs" dxfId="0" priority="4" operator="equal">
      <formula>"P"</formula>
    </cfRule>
  </conditionalFormatting>
  <dataValidations count="29">
    <dataValidation allowBlank="1" showInputMessage="1" showErrorMessage="1" promptTitle="Informatique et programmation" prompt="Analyser le fonctionnement et la structure d’un objet" sqref="G46" xr:uid="{00000000-0002-0000-0400-000000000000}"/>
    <dataValidation allowBlank="1" showInputMessage="1" showErrorMessage="1" promptTitle="Design, innovation et créativité" prompt="Imaginer, synthétiser et formaliser une procédure, un protocole." sqref="D9" xr:uid="{00000000-0002-0000-0400-000001000000}"/>
    <dataValidation allowBlank="1" showInputMessage="1" showErrorMessage="1" promptTitle="Modélisation simulation OT" prompt="Mesurer des grandeurs de manière directe ou indirecte. " sqref="F10" xr:uid="{00000000-0002-0000-0400-000002000000}"/>
    <dataValidation allowBlank="1" showInputMessage="1" showErrorMessage="1" promptTitle="Design, innovation et créativité" prompt="Imaginer des solutions pour produire des objets et des éléments de programmes informatiques en réponse au besoin." sqref="D11 D18 D23 D20" xr:uid="{00000000-0002-0000-0400-000003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xr:uid="{00000000-0002-0000-0400-000004000000}"/>
    <dataValidation allowBlank="1" showInputMessage="1" showErrorMessage="1" promptTitle="Modélisation simulation OT" prompt="Respecter une procédure de travail garantissant un résultat en respectant les règles de sécurité et d’utilisation des outils mis à disposition." sqref="F42 F9 F19" xr:uid="{00000000-0002-0000-0400-000005000000}"/>
    <dataValidation allowBlank="1" showInputMessage="1" showErrorMessage="1" promptTitle="Informatique et programmation" prompt="Écrire, mettre au point (tester, corriger) et exécuter un programme commandant un système réel et vérifier le comportement attendu." sqref="G20 G32" xr:uid="{00000000-0002-0000-0400-000006000000}"/>
    <dataValidation allowBlank="1" showInputMessage="1" showErrorMessage="1" promptTitle="Modélisation simulation OT" prompt="Associer des solutions techniques à des fonctions." sqref="F17" xr:uid="{00000000-0002-0000-0400-000007000000}"/>
    <dataValidation allowBlank="1" showInputMessage="1" showErrorMessage="1" promptTitle="Modélisation simulation OT" prompt="Identifier le(s) matériau(x), les flux d’énergie et d’information sur un objet et décrire les transformations qui s’opèrent." sqref="F15" xr:uid="{00000000-0002-0000-0400-000008000000}"/>
    <dataValidation allowBlank="1" showInputMessage="1" showErrorMessage="1" promptTitle="OT, Changts  induits société" sqref="D15" xr:uid="{00000000-0002-0000-0400-000009000000}"/>
    <dataValidation allowBlank="1" showInputMessage="1" showErrorMessage="1" promptTitle="Design, innovation et créativité" prompt="Réaliser, de manière collaborative, le prototype d’un objet pour valider une solution" sqref="D19" xr:uid="{00000000-0002-0000-0400-00000A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xr:uid="{00000000-0002-0000-0400-00000B000000}"/>
    <dataValidation allowBlank="1" showInputMessage="1" showErrorMessage="1" promptTitle="OT, Changts  induits société" prompt="Lire, utiliser et produire, à l’aide d’outils de représentation numérique, des choix de solutions sous forme de dessins ou de schémas." sqref="E23 E31" xr:uid="{00000000-0002-0000-0400-00000C000000}"/>
    <dataValidation allowBlank="1" showInputMessage="1" showErrorMessage="1" promptTitle="OT, Changts  induits société" prompt="Exprimer sa pensée à l’aide d’outils de description adaptés : croquis, schémas, graphes, diagrammes, tableaux. " sqref="E22" xr:uid="{00000000-0002-0000-0400-00000D000000}"/>
    <dataValidation allowBlank="1" showInputMessage="1" showErrorMessage="1" promptTitle="Design, innovation et créativité" prompt="Présenter à l’oral et à l’aide de supports numériques multimédia des solutions techniques au moment des revues de projet." sqref="D24" xr:uid="{00000000-0002-0000-0400-00000E000000}"/>
    <dataValidation allowBlank="1" showInputMessage="1" showErrorMessage="1" promptTitle="Modélisation simulation OT" prompt="Décrire, en utilisant les outils et langages de descriptions adaptés, le fonctionnement, la structure et le comportement des objets." sqref="F26" xr:uid="{00000000-0002-0000-0400-00000F000000}"/>
    <dataValidation allowBlank="1" showInputMessage="1" showErrorMessage="1" promptTitle="OT, Changts  induits société" prompt="Élaborer un document qui synthétise ces comparaisons et ces commentaires." sqref="E26" xr:uid="{00000000-0002-0000-0400-000010000000}"/>
    <dataValidation allowBlank="1" showInputMessage="1" showErrorMessage="1" promptTitle="Informatique et programmation" prompt="Écrire un programme dans lequel des actions sont déclenchées par des événements extérieurs." sqref="G27 G33" xr:uid="{00000000-0002-0000-0400-000011000000}"/>
    <dataValidation allowBlank="1" showInputMessage="1" showErrorMessage="1" promptTitle="Modélisation simulation OT" prompt="Simuler numériquement la structure et/ou le comportement d’un objet. Interpréter le comportement de l’objet technique et le communiquer en argumentant." sqref="F29" xr:uid="{00000000-0002-0000-0400-000012000000}"/>
    <dataValidation allowBlank="1" showInputMessage="1" showErrorMessage="1" promptTitle="Design, innovation et créativité" prompt="Organiser, structurer et stocker des ressources numériques." sqref="D30" xr:uid="{00000000-0002-0000-0400-000013000000}"/>
    <dataValidation allowBlank="1" showInputMessage="1" showErrorMessage="1" promptTitle="OT, Changts  induits société" prompt="Regrouper des objets en familles et lignées." sqref="E37 E39" xr:uid="{00000000-0002-0000-0400-000014000000}"/>
    <dataValidation allowBlank="1" showInputMessage="1" showErrorMessage="1" promptTitle="OT, Changts  induits société" prompt="Comparer et commenter les évolutions des objets et systèmes" sqref="E36" xr:uid="{00000000-0002-0000-0400-000015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xr:uid="{00000000-0002-0000-0400-000016000000}"/>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xr:uid="{00000000-0002-0000-0400-000017000000}"/>
    <dataValidation allowBlank="1" showInputMessage="1" showErrorMessage="1" promptTitle="Modélisation simulation OT" prompt="Analyser le fonctionnement et la structure d’un objet, identifier les entrées et sorties." sqref="F43" xr:uid="{00000000-0002-0000-0400-000018000000}"/>
    <dataValidation allowBlank="1" showInputMessage="1" showErrorMessage="1" promptTitle="Modélisation simulation OT" prompt="Interpréter des résultats expérimentaux, en tirer une conclusion et la communiquer en argumentant." sqref="F44" xr:uid="{00000000-0002-0000-0400-000019000000}"/>
    <dataValidation allowBlank="1" showInputMessage="1" showErrorMessage="1" promptTitle="Modelisation simulation OT" prompt="Utiliser une modélisation pour comprendre, formaliser, partager, construire, investiguer, prouver." sqref="F45" xr:uid="{00000000-0002-0000-04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7" xr:uid="{00000000-0002-0000-0400-00001C000000}"/>
    <dataValidation allowBlank="1" showInputMessage="1" showErrorMessage="1" promptTitle="Design, innovation et créativité" prompt="Participer à l’organisation de projets, la définition des rôles, la planification (se projeter et anticiper) et aux revues de projet." sqref="D12" xr:uid="{00000000-0002-0000-0400-00001D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AH120"/>
  <sheetViews>
    <sheetView topLeftCell="N7" zoomScale="90" zoomScaleNormal="90" workbookViewId="0">
      <selection activeCell="AI11" sqref="AI11"/>
    </sheetView>
  </sheetViews>
  <sheetFormatPr baseColWidth="10" defaultRowHeight="15" x14ac:dyDescent="0.25"/>
  <cols>
    <col min="1" max="1" width="8.7109375" customWidth="1"/>
    <col min="2" max="4" width="6.5703125" customWidth="1"/>
    <col min="5" max="5" width="8.85546875" customWidth="1"/>
    <col min="6" max="6" width="8.140625" customWidth="1"/>
    <col min="7" max="7" width="8.28515625" customWidth="1"/>
    <col min="8" max="8" width="6.5703125" customWidth="1"/>
    <col min="9" max="9" width="17" customWidth="1"/>
    <col min="10" max="10" width="10.7109375" customWidth="1"/>
    <col min="11" max="11" width="10.5703125" customWidth="1"/>
    <col min="12" max="12" width="8.28515625" customWidth="1"/>
    <col min="13" max="13" width="7.140625" customWidth="1"/>
    <col min="14" max="15" width="8.28515625" customWidth="1"/>
    <col min="16" max="16" width="15.5703125" customWidth="1"/>
    <col min="17" max="17" width="7.85546875" customWidth="1"/>
    <col min="18" max="20" width="8.5703125" customWidth="1"/>
    <col min="21" max="21" width="3.5703125" customWidth="1"/>
    <col min="22" max="22" width="12.5703125" customWidth="1"/>
    <col min="23" max="23" width="7" customWidth="1"/>
    <col min="24" max="25" width="8.5703125" customWidth="1"/>
    <col min="26" max="26" width="11" customWidth="1"/>
    <col min="27" max="27" width="55.28515625" customWidth="1"/>
    <col min="28" max="28" width="9.42578125" customWidth="1"/>
    <col min="29" max="29" width="7.42578125" customWidth="1"/>
    <col min="30" max="30" width="15.5703125" customWidth="1"/>
    <col min="31" max="31" width="13.42578125" customWidth="1"/>
    <col min="32" max="32" width="13" customWidth="1"/>
    <col min="33" max="33" width="19.7109375" customWidth="1"/>
    <col min="34" max="34" width="18.42578125" customWidth="1"/>
  </cols>
  <sheetData>
    <row r="1" spans="1:34" ht="31.5" customHeight="1" x14ac:dyDescent="0.25">
      <c r="A1" s="843" t="s">
        <v>26</v>
      </c>
      <c r="B1" s="131" t="s">
        <v>42</v>
      </c>
      <c r="C1" s="132"/>
      <c r="D1" s="132"/>
      <c r="E1" s="132"/>
      <c r="F1" s="132"/>
      <c r="G1" s="132"/>
      <c r="H1" s="132"/>
      <c r="I1" s="132"/>
      <c r="J1" s="132"/>
      <c r="K1" s="132"/>
      <c r="L1" s="132"/>
      <c r="M1" s="133"/>
      <c r="N1" s="139" t="s">
        <v>365</v>
      </c>
      <c r="O1" s="134"/>
      <c r="P1" s="134"/>
      <c r="Q1" s="134"/>
      <c r="R1" s="134"/>
      <c r="S1" s="134"/>
      <c r="T1" s="134"/>
      <c r="U1" s="134"/>
      <c r="V1" s="134"/>
      <c r="W1" s="134"/>
      <c r="X1" s="134"/>
      <c r="Y1" s="135"/>
      <c r="AA1" s="114"/>
      <c r="AB1" s="240"/>
      <c r="AC1" s="240"/>
      <c r="AD1" s="240"/>
      <c r="AE1" s="240"/>
      <c r="AF1" s="240"/>
      <c r="AG1" s="240"/>
      <c r="AH1" s="240"/>
    </row>
    <row r="2" spans="1:34" s="127" customFormat="1" ht="20.25" customHeight="1" thickBot="1" x14ac:dyDescent="0.3">
      <c r="A2" s="844"/>
      <c r="B2" s="845" t="e">
        <f>INDEX(Problématiques_compétences!$A$3:$D$12,QUOTIENT(MATCH(A1,Problématiques_compétences!$D$3:$D$12,0),8)*8+2,1)</f>
        <v>#N/A</v>
      </c>
      <c r="C2" s="846"/>
      <c r="D2" s="846"/>
      <c r="E2" s="846"/>
      <c r="F2" s="846"/>
      <c r="G2" s="846"/>
      <c r="H2" s="846"/>
      <c r="I2" s="846"/>
      <c r="J2" s="846"/>
      <c r="K2" s="846"/>
      <c r="L2" s="846"/>
      <c r="M2" s="847"/>
      <c r="N2" s="136" t="e">
        <f>INDEX(Problématiques_compétences!$B$3:$D$12,MATCH(A1,Problématiques_compétences!$D$3:$D$12,0),1)</f>
        <v>#N/A</v>
      </c>
      <c r="O2" s="137"/>
      <c r="P2" s="137"/>
      <c r="Q2" s="137"/>
      <c r="R2" s="137"/>
      <c r="S2" s="137"/>
      <c r="T2" s="137"/>
      <c r="U2" s="137"/>
      <c r="V2" s="137"/>
      <c r="W2" s="137"/>
      <c r="X2" s="137"/>
      <c r="Y2" s="138"/>
      <c r="AB2" s="759" t="s">
        <v>469</v>
      </c>
      <c r="AC2" s="759"/>
      <c r="AD2" s="759"/>
      <c r="AE2" s="760" t="s">
        <v>470</v>
      </c>
      <c r="AF2" s="760"/>
      <c r="AG2" s="242" t="s">
        <v>471</v>
      </c>
      <c r="AH2" s="243" t="s">
        <v>472</v>
      </c>
    </row>
    <row r="3" spans="1:34" ht="15.75" customHeight="1" x14ac:dyDescent="0.25">
      <c r="A3" s="131" t="s">
        <v>55</v>
      </c>
      <c r="B3" s="140"/>
      <c r="C3" s="140"/>
      <c r="D3" s="140"/>
      <c r="E3" s="141"/>
      <c r="F3" s="140"/>
      <c r="G3" s="140"/>
      <c r="H3" s="141"/>
      <c r="I3" s="140"/>
      <c r="J3" s="140"/>
      <c r="K3" s="142" t="s">
        <v>70</v>
      </c>
      <c r="L3" s="143"/>
      <c r="M3" s="143"/>
      <c r="N3" s="143"/>
      <c r="O3" s="140"/>
      <c r="P3" s="140"/>
      <c r="Q3" s="140"/>
      <c r="R3" s="144" t="s">
        <v>334</v>
      </c>
      <c r="S3" s="140"/>
      <c r="T3" s="140"/>
      <c r="U3" s="140"/>
      <c r="V3" s="140"/>
      <c r="W3" s="140"/>
      <c r="X3" s="140"/>
      <c r="Y3" s="145"/>
      <c r="AB3" s="244"/>
      <c r="AC3" s="241"/>
      <c r="AD3" s="241"/>
      <c r="AE3" s="241"/>
      <c r="AF3" s="241"/>
      <c r="AG3" s="242"/>
      <c r="AH3" s="243"/>
    </row>
    <row r="4" spans="1:34" ht="32.25" customHeight="1" x14ac:dyDescent="0.25">
      <c r="A4" s="151" t="str">
        <f t="array" aca="1" ref="A4" ca="1">IFERROR(INDEX(Problématiques_compétences!$F$2:$AK$2,SMALL(IF(INDIRECT("Problématiques_compétences!F"&amp;MATCH($A$1,Problématiques_compétences!$D$1:$D$12,0)):INDIRECT("Problématiques_compétences!AK"&amp;MATCH($A$1,Problématiques_compétences!$D$1:$D$12,0))="x",COLUMN(Problématiques_compétences!$F$1:$AK$1)-5,""),ROW()-3)),"")</f>
        <v/>
      </c>
      <c r="B4" s="802" t="e">
        <f ca="1">INDEX(Programme!$B$4:$C$46,MATCH(A4,Programme!$B$4:$B$46,0),2)</f>
        <v>#N/A</v>
      </c>
      <c r="C4" s="802"/>
      <c r="D4" s="802"/>
      <c r="E4" s="802"/>
      <c r="F4" s="802"/>
      <c r="G4" s="802"/>
      <c r="H4" s="802"/>
      <c r="I4" s="802"/>
      <c r="J4" s="802"/>
      <c r="K4" s="146" t="e">
        <f t="array" aca="1" ref="K4" ca="1">INDEX(Programme!$B$3:$G$46,MATCH($A$4,Programme!$B$3:$B$46,0),SMALL(IF(INDIRECT("Programme!D"&amp;MATCH($A$4,Programme!$B$1:$B$46,0)):INDIRECT("Programme!G"&amp;MATCH($A$4,Programme!$B$1:$B$46,0))&lt;&gt;"",COLUMN(Programme!$D$3:$G$3)-1),ROW()-3))</f>
        <v>#N/A</v>
      </c>
      <c r="L4" s="807" t="str">
        <f ca="1">IFERROR(INDEX(Programme!$I$7:$J$94,MATCH($K4,Programme!$I$7:$I$94,0),2),"")</f>
        <v/>
      </c>
      <c r="M4" s="807"/>
      <c r="N4" s="807"/>
      <c r="O4" s="807"/>
      <c r="P4" s="807"/>
      <c r="Q4" s="816"/>
      <c r="R4" s="806"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c>
      <c r="S4" s="807"/>
      <c r="T4" s="807"/>
      <c r="U4" s="807"/>
      <c r="V4" s="807"/>
      <c r="W4" s="807"/>
      <c r="X4" s="807"/>
      <c r="Y4" s="808"/>
      <c r="AB4" s="245"/>
      <c r="AC4" s="761"/>
      <c r="AD4" s="761"/>
      <c r="AE4" s="761"/>
      <c r="AF4" s="243"/>
      <c r="AG4" s="241" t="s">
        <v>473</v>
      </c>
      <c r="AH4" s="243" t="s">
        <v>472</v>
      </c>
    </row>
    <row r="5" spans="1:34" s="114" customFormat="1" ht="32.25" customHeight="1" x14ac:dyDescent="0.25">
      <c r="A5" s="147"/>
      <c r="B5" s="148"/>
      <c r="C5" s="148"/>
      <c r="D5" s="148"/>
      <c r="E5" s="149"/>
      <c r="F5" s="149"/>
      <c r="G5" s="149"/>
      <c r="H5" s="149"/>
      <c r="I5" s="149"/>
      <c r="J5" s="149"/>
      <c r="K5" s="150" t="str">
        <f t="array" aca="1" ref="K5" ca="1">IFERROR(INDEX(Programme!$B$3:$G$46,MATCH($A$4,Programme!$B$3:$B$46,0),SMALL(IF(INDIRECT("Programme!D"&amp;MATCH($A$4,Programme!$B$1:$B$46,0)):INDIRECT("Programme!G"&amp;MATCH($A$4,Programme!$B$1:$B$46,0))&lt;&gt;"",COLUMN(Programme!$D$3:$G$3)-1),ROW()-3)),"")</f>
        <v/>
      </c>
      <c r="L5" s="804" t="str">
        <f ca="1">IFERROR(INDEX(Programme!$I$7:$J$94,MATCH($K5,Programme!$I$7:$I$94,0),2),"")</f>
        <v/>
      </c>
      <c r="M5" s="804"/>
      <c r="N5" s="804"/>
      <c r="O5" s="804"/>
      <c r="P5" s="804"/>
      <c r="Q5" s="815"/>
      <c r="R5" s="803"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04"/>
      <c r="T5" s="804"/>
      <c r="U5" s="804"/>
      <c r="V5" s="804"/>
      <c r="W5" s="804"/>
      <c r="X5" s="804"/>
      <c r="Y5" s="805"/>
      <c r="AB5" s="762" t="s">
        <v>474</v>
      </c>
      <c r="AC5" s="762"/>
      <c r="AD5" s="762"/>
      <c r="AE5" s="764" t="e">
        <f>B2</f>
        <v>#N/A</v>
      </c>
      <c r="AF5" s="764"/>
      <c r="AG5" s="764"/>
      <c r="AH5" s="764"/>
    </row>
    <row r="6" spans="1:34" s="114" customFormat="1" ht="32.25" customHeight="1" x14ac:dyDescent="0.25">
      <c r="A6" s="151" t="str">
        <f t="array" aca="1" ref="A6" ca="1">IFERROR(INDEX(Problématiques_compétences!$F$2:$AK$2,SMALL(IF(INDIRECT("Problématiques_compétences!F"&amp;MATCH($A$1,Problématiques_compétences!$D$1:$D$12,0)):INDIRECT("Problématiques_compétences!AK"&amp;MATCH($A$1,Problématiques_compétences!$D$1:$D$12,0))="x",COLUMN(Problématiques_compétences!$F$1:$AK$1)-5,""),ROW()-4)),"")</f>
        <v/>
      </c>
      <c r="B6" s="802" t="str">
        <f ca="1">IFERROR(INDEX(Programme!$B$4:$C$46,MATCH(A6,Programme!$B$4:$B$46,0),2),"")</f>
        <v/>
      </c>
      <c r="C6" s="802"/>
      <c r="D6" s="802"/>
      <c r="E6" s="802"/>
      <c r="F6" s="802"/>
      <c r="G6" s="802"/>
      <c r="H6" s="802"/>
      <c r="I6" s="802"/>
      <c r="J6" s="802"/>
      <c r="K6" s="146" t="str">
        <f t="array" aca="1" ref="K6" ca="1">IFERROR(INDEX(Programme!$B$3:$G$46,MATCH($A$6,Programme!$B$3:$B$46,0),SMALL(IF(INDIRECT("Programme!D"&amp;MATCH($A$6,Programme!$B$1:$B$46,0)):INDIRECT("Programme!G"&amp;MATCH($A$6,Programme!$B$1:$B$46,0))&lt;&gt;"",COLUMN(Programme!$D$3:$G$3)-1),ROW()-5)),"")</f>
        <v/>
      </c>
      <c r="L6" s="807" t="str">
        <f ca="1">IFERROR(INDEX(Programme!$I$7:$J$94,MATCH($K6,Programme!$I$7:$I$94,0),2),"")</f>
        <v/>
      </c>
      <c r="M6" s="807"/>
      <c r="N6" s="807"/>
      <c r="O6" s="807"/>
      <c r="P6" s="807"/>
      <c r="Q6" s="816"/>
      <c r="R6" s="806"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07"/>
      <c r="T6" s="807"/>
      <c r="U6" s="807"/>
      <c r="V6" s="807"/>
      <c r="W6" s="807"/>
      <c r="X6" s="807"/>
      <c r="Y6" s="808"/>
      <c r="AB6" s="765" t="s">
        <v>512</v>
      </c>
      <c r="AC6" s="765"/>
      <c r="AD6" s="766" t="e">
        <f>N2</f>
        <v>#N/A</v>
      </c>
      <c r="AE6" s="766"/>
      <c r="AF6" s="766"/>
      <c r="AG6" s="766"/>
      <c r="AH6" s="766"/>
    </row>
    <row r="7" spans="1:34" ht="32.25" customHeight="1" x14ac:dyDescent="0.25">
      <c r="A7" s="152"/>
      <c r="B7" s="154"/>
      <c r="C7" s="154"/>
      <c r="D7" s="154"/>
      <c r="E7" s="154"/>
      <c r="F7" s="154"/>
      <c r="G7" s="154"/>
      <c r="H7" s="154"/>
      <c r="I7" s="154"/>
      <c r="J7" s="154"/>
      <c r="K7" s="150" t="str">
        <f t="array" aca="1" ref="K7" ca="1">IFERROR(INDEX(Programme!$B$3:$G$46,MATCH($A$6,Programme!$B$3:$B$46,0),SMALL(IF(INDIRECT("Programme!D"&amp;MATCH($A$6,Programme!$B$1:$B$46,0)):INDIRECT("Programme!G"&amp;MATCH($A$6,Programme!$B$1:$B$46,0))&lt;&gt;"",COLUMN(Programme!$D$3:$G$3)-1),ROW()-5)),"")</f>
        <v/>
      </c>
      <c r="L7" s="804" t="str">
        <f ca="1">IFERROR(INDEX(Programme!$I$7:$J$94,MATCH($K7,Programme!$I$7:$I$94,0),2),"")</f>
        <v/>
      </c>
      <c r="M7" s="804"/>
      <c r="N7" s="804"/>
      <c r="O7" s="804"/>
      <c r="P7" s="804"/>
      <c r="Q7" s="815"/>
      <c r="R7" s="803"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04"/>
      <c r="T7" s="804"/>
      <c r="U7" s="804"/>
      <c r="V7" s="804"/>
      <c r="W7" s="804"/>
      <c r="X7" s="804"/>
      <c r="Y7" s="805"/>
      <c r="AB7" s="762" t="s">
        <v>478</v>
      </c>
      <c r="AC7" s="762"/>
      <c r="AD7" s="762"/>
      <c r="AE7" s="246">
        <f>INDEX(Progression_Cycle4!I7:AL7,MATCH(A1,Progression_Cycle4!I4:AL4,0))</f>
        <v>3</v>
      </c>
      <c r="AF7" s="247" t="s">
        <v>479</v>
      </c>
      <c r="AG7" s="248"/>
      <c r="AH7" s="248"/>
    </row>
    <row r="8" spans="1:34" ht="32.25" customHeight="1" x14ac:dyDescent="0.25">
      <c r="A8" s="151" t="str">
        <f t="array" aca="1" ref="A8" ca="1">IFERROR(INDEX(Problématiques_compétences!$F$2:$AK$2,SMALL(IF(INDIRECT("Problématiques_compétences!F"&amp;MATCH($A$1,Problématiques_compétences!$D$1:$D$12,0)):INDIRECT("Problématiques_compétences!AK"&amp;MATCH($A$1,Problématiques_compétences!$D$1:$D$12,0))="x",COLUMN(Problématiques_compétences!$F$1:$AK$1)-5,""),ROW()-5)),"")</f>
        <v/>
      </c>
      <c r="B8" s="802" t="str">
        <f ca="1">IFERROR(INDEX(Programme!$B$4:$C$46,MATCH(A8,Programme!$B$4:$B$46,0),2),"")</f>
        <v/>
      </c>
      <c r="C8" s="802"/>
      <c r="D8" s="802"/>
      <c r="E8" s="802"/>
      <c r="F8" s="802"/>
      <c r="G8" s="802"/>
      <c r="H8" s="802"/>
      <c r="I8" s="802"/>
      <c r="J8" s="802"/>
      <c r="K8" s="146" t="str">
        <f t="array" aca="1" ref="K8" ca="1">IFERROR(INDEX(Programme!$B$3:$G$46,MATCH($A$8,Programme!$B$3:$B$46,0),SMALL(IF(INDIRECT("Programme!D"&amp;MATCH($A$8,Programme!$B$1:$B$46,0)):INDIRECT("Programme!G"&amp;MATCH($A$8,Programme!$B$1:$B$46,0))&lt;&gt;"",COLUMN(Programme!$D$3:$G$3)-1),ROW()-7)),"")</f>
        <v/>
      </c>
      <c r="L8" s="807" t="str">
        <f ca="1">IFERROR(INDEX(Programme!$I$7:$J$94,MATCH($K8,Programme!$I$7:$I$94,0),2),"")</f>
        <v/>
      </c>
      <c r="M8" s="807"/>
      <c r="N8" s="807"/>
      <c r="O8" s="807"/>
      <c r="P8" s="807"/>
      <c r="Q8" s="816"/>
      <c r="R8" s="806"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07"/>
      <c r="T8" s="807"/>
      <c r="U8" s="807"/>
      <c r="V8" s="807"/>
      <c r="W8" s="807"/>
      <c r="X8" s="807"/>
      <c r="Y8" s="808"/>
      <c r="AB8" s="260" t="s">
        <v>475</v>
      </c>
      <c r="AC8" s="260"/>
      <c r="AD8" s="260"/>
      <c r="AE8" s="261"/>
      <c r="AF8" s="261"/>
      <c r="AG8" s="261"/>
      <c r="AH8" s="261"/>
    </row>
    <row r="9" spans="1:34" s="127" customFormat="1" ht="32.25" customHeight="1" x14ac:dyDescent="0.25">
      <c r="A9" s="153"/>
      <c r="B9" s="155"/>
      <c r="C9" s="155"/>
      <c r="D9" s="155"/>
      <c r="E9" s="155"/>
      <c r="F9" s="155"/>
      <c r="G9" s="155"/>
      <c r="H9" s="155"/>
      <c r="I9" s="155"/>
      <c r="J9" s="155"/>
      <c r="K9" s="150" t="str">
        <f t="array" aca="1" ref="K9" ca="1">IFERROR(INDEX(Programme!$B$3:$G$46,MATCH($A$8,Programme!$B$3:$B$46,0),SMALL(IF(INDIRECT("Programme!D"&amp;MATCH($A$8,Programme!$B$1:$B$46,0)):INDIRECT("Programme!G"&amp;MATCH($A$8,Programme!$B$1:$B$46,0))&lt;&gt;"",COLUMN(Programme!$D$3:$G$3)-1),ROW()-7)),"")</f>
        <v/>
      </c>
      <c r="L9" s="804" t="str">
        <f ca="1">IFERROR(INDEX(Programme!$I$7:$J$94,MATCH($K9,Programme!$I$7:$I$94,0),2),"")</f>
        <v/>
      </c>
      <c r="M9" s="804"/>
      <c r="N9" s="804"/>
      <c r="O9" s="804"/>
      <c r="P9" s="804"/>
      <c r="Q9" s="815"/>
      <c r="R9" s="803"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04"/>
      <c r="T9" s="804"/>
      <c r="U9" s="804"/>
      <c r="V9" s="804"/>
      <c r="W9" s="804"/>
      <c r="X9" s="804"/>
      <c r="Y9" s="805"/>
      <c r="Z9" s="738" t="s">
        <v>494</v>
      </c>
      <c r="AA9" s="739"/>
      <c r="AB9" s="767" t="str">
        <f>IF(ISBLANK(A13),"",A13)</f>
        <v xml:space="preserve">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
</v>
      </c>
      <c r="AC9" s="767"/>
      <c r="AD9" s="767"/>
      <c r="AE9" s="767"/>
      <c r="AF9" s="767"/>
      <c r="AG9" s="767"/>
      <c r="AH9" s="767"/>
    </row>
    <row r="10" spans="1:34" ht="32.25" customHeight="1" x14ac:dyDescent="0.25">
      <c r="A10" s="151" t="str">
        <f t="array" aca="1" ref="A10" ca="1">IFERROR(INDEX(Problématiques_compétences!$F$2:$AK$2,SMALL(IF(INDIRECT("Problématiques_compétences!F"&amp;MATCH($A$1,Problématiques_compétences!$D$1:$D$12,0)):INDIRECT("Problématiques_compétences!AK"&amp;MATCH($A$1,Problématiques_compétences!$D$1:$D$12,0))="x",COLUMN(Problématiques_compétences!$F$1:$AK$1)-5,""),ROW()-6)),"")</f>
        <v/>
      </c>
      <c r="B10" s="802" t="str">
        <f ca="1">IFERROR(INDEX(Programme!$B$4:$C$46,MATCH(A10,Programme!$B$4:$B$46,0),2),"")</f>
        <v/>
      </c>
      <c r="C10" s="802"/>
      <c r="D10" s="802"/>
      <c r="E10" s="802"/>
      <c r="F10" s="802"/>
      <c r="G10" s="802"/>
      <c r="H10" s="802"/>
      <c r="I10" s="802"/>
      <c r="J10" s="802"/>
      <c r="K10" s="146" t="str">
        <f t="array" aca="1" ref="K10" ca="1">IFERROR(INDEX(Programme!$B$3:$G$46,MATCH($A$10,Programme!$B$3:$B$46,0),SMALL(IF(INDIRECT("Programme!D"&amp;MATCH($A$10,Programme!$B$1:$B$46,0)):INDIRECT("Programme!G"&amp;MATCH($A$10,Programme!$B$1:$B$46,0))&lt;&gt;"",COLUMN(Programme!$D$3:$G$3)-1),ROW()-9)),"")</f>
        <v/>
      </c>
      <c r="L10" s="807" t="str">
        <f ca="1">IFERROR(INDEX(Programme!$I$7:$J$94,MATCH($K10,Programme!$I$7:$I$94,0),2),"")</f>
        <v/>
      </c>
      <c r="M10" s="807"/>
      <c r="N10" s="807"/>
      <c r="O10" s="807"/>
      <c r="P10" s="807"/>
      <c r="Q10" s="816"/>
      <c r="R10" s="806"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07"/>
      <c r="T10" s="807"/>
      <c r="U10" s="807"/>
      <c r="V10" s="807"/>
      <c r="W10" s="807"/>
      <c r="X10" s="807"/>
      <c r="Y10" s="808"/>
      <c r="Z10" s="740"/>
      <c r="AA10" s="739"/>
      <c r="AB10" s="767"/>
      <c r="AC10" s="767"/>
      <c r="AD10" s="767"/>
      <c r="AE10" s="767"/>
      <c r="AF10" s="767"/>
      <c r="AG10" s="767"/>
      <c r="AH10" s="767"/>
    </row>
    <row r="11" spans="1:34" ht="32.25" customHeight="1" thickBot="1" x14ac:dyDescent="0.3">
      <c r="A11" s="151"/>
      <c r="B11" s="802"/>
      <c r="C11" s="802"/>
      <c r="D11" s="802"/>
      <c r="E11" s="802"/>
      <c r="F11" s="802"/>
      <c r="G11" s="802"/>
      <c r="H11" s="802"/>
      <c r="I11" s="802"/>
      <c r="J11" s="802"/>
      <c r="K11" s="146" t="str">
        <f t="array" aca="1" ref="K11" ca="1">IFERROR(INDEX(Programme!$B$3:$G$46,MATCH($A$10,Programme!$B$3:$B$46,0),SMALL(IF(INDIRECT("Programme!D"&amp;MATCH($A$10,Programme!$B$1:$B$46,0)):INDIRECT("Programme!G"&amp;MATCH($A$10,Programme!$B$1:$B$46,0))&lt;&gt;"",COLUMN(Programme!$D$3:$G$3)-1),ROW()-9)),"")</f>
        <v/>
      </c>
      <c r="L11" s="807" t="str">
        <f ca="1">IFERROR(INDEX(Programme!$I$7:$J$94,MATCH($K11,Programme!$I$7:$I$94,0),2),"")</f>
        <v/>
      </c>
      <c r="M11" s="807"/>
      <c r="N11" s="817"/>
      <c r="O11" s="817"/>
      <c r="P11" s="817"/>
      <c r="Q11" s="818"/>
      <c r="R11" s="806"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07"/>
      <c r="T11" s="807"/>
      <c r="U11" s="807"/>
      <c r="V11" s="807"/>
      <c r="W11" s="807"/>
      <c r="X11" s="807"/>
      <c r="Y11" s="808"/>
      <c r="Z11" s="740"/>
      <c r="AA11" s="739"/>
      <c r="AB11" s="767"/>
      <c r="AC11" s="767"/>
      <c r="AD11" s="767"/>
      <c r="AE11" s="767"/>
      <c r="AF11" s="767"/>
      <c r="AG11" s="767"/>
      <c r="AH11" s="767"/>
    </row>
    <row r="12" spans="1:34" s="114" customFormat="1" ht="16.5" customHeight="1" x14ac:dyDescent="0.25">
      <c r="A12" s="831" t="s">
        <v>69</v>
      </c>
      <c r="B12" s="832"/>
      <c r="C12" s="832"/>
      <c r="D12" s="832"/>
      <c r="E12" s="832"/>
      <c r="F12" s="832"/>
      <c r="G12" s="832"/>
      <c r="H12" s="832"/>
      <c r="I12" s="832"/>
      <c r="J12" s="832"/>
      <c r="K12" s="832"/>
      <c r="L12" s="832"/>
      <c r="M12" s="833"/>
      <c r="N12" s="828" t="s">
        <v>71</v>
      </c>
      <c r="O12" s="829"/>
      <c r="P12" s="829"/>
      <c r="Q12" s="829"/>
      <c r="R12" s="829"/>
      <c r="S12" s="829"/>
      <c r="T12" s="829"/>
      <c r="U12" s="829"/>
      <c r="V12" s="829"/>
      <c r="W12" s="829"/>
      <c r="X12" s="829"/>
      <c r="Y12" s="830"/>
      <c r="Z12" s="740"/>
      <c r="AA12" s="739"/>
      <c r="AB12" s="767"/>
      <c r="AC12" s="767"/>
      <c r="AD12" s="767"/>
      <c r="AE12" s="767"/>
      <c r="AF12" s="767"/>
      <c r="AG12" s="767"/>
      <c r="AH12" s="767"/>
    </row>
    <row r="13" spans="1:34" s="130" customFormat="1" ht="16.5" customHeight="1" x14ac:dyDescent="0.25">
      <c r="A13" s="770" t="s">
        <v>513</v>
      </c>
      <c r="B13" s="771"/>
      <c r="C13" s="771"/>
      <c r="D13" s="771"/>
      <c r="E13" s="771"/>
      <c r="F13" s="771"/>
      <c r="G13" s="771"/>
      <c r="H13" s="771"/>
      <c r="I13" s="771"/>
      <c r="J13" s="771"/>
      <c r="K13" s="771"/>
      <c r="L13" s="771"/>
      <c r="M13" s="772"/>
      <c r="N13" s="809"/>
      <c r="O13" s="810"/>
      <c r="P13" s="810"/>
      <c r="Q13" s="810"/>
      <c r="R13" s="810"/>
      <c r="S13" s="810"/>
      <c r="T13" s="810"/>
      <c r="U13" s="810"/>
      <c r="V13" s="810"/>
      <c r="W13" s="810"/>
      <c r="X13" s="810"/>
      <c r="Y13" s="811"/>
      <c r="AB13" s="767"/>
      <c r="AC13" s="767"/>
      <c r="AD13" s="767"/>
      <c r="AE13" s="767"/>
      <c r="AF13" s="767"/>
      <c r="AG13" s="767"/>
      <c r="AH13" s="767"/>
    </row>
    <row r="14" spans="1:34" s="130" customFormat="1" ht="16.5" customHeight="1" x14ac:dyDescent="0.25">
      <c r="A14" s="770"/>
      <c r="B14" s="771"/>
      <c r="C14" s="771"/>
      <c r="D14" s="771"/>
      <c r="E14" s="771"/>
      <c r="F14" s="771"/>
      <c r="G14" s="771"/>
      <c r="H14" s="771"/>
      <c r="I14" s="771"/>
      <c r="J14" s="771"/>
      <c r="K14" s="771"/>
      <c r="L14" s="771"/>
      <c r="M14" s="772"/>
      <c r="N14" s="809"/>
      <c r="O14" s="810"/>
      <c r="P14" s="810"/>
      <c r="Q14" s="810"/>
      <c r="R14" s="810"/>
      <c r="S14" s="810"/>
      <c r="T14" s="810"/>
      <c r="U14" s="810"/>
      <c r="V14" s="810"/>
      <c r="W14" s="810"/>
      <c r="X14" s="810"/>
      <c r="Y14" s="811"/>
      <c r="AB14" s="763" t="str">
        <f>IF(ISBLANK(A18),"",A18)</f>
        <v/>
      </c>
      <c r="AC14" s="763"/>
      <c r="AD14" s="763"/>
      <c r="AE14" s="763"/>
      <c r="AF14" s="763"/>
      <c r="AG14" s="763"/>
      <c r="AH14" s="763"/>
    </row>
    <row r="15" spans="1:34" s="130" customFormat="1" ht="16.5" customHeight="1" x14ac:dyDescent="0.25">
      <c r="A15" s="770"/>
      <c r="B15" s="771"/>
      <c r="C15" s="771"/>
      <c r="D15" s="771"/>
      <c r="E15" s="771"/>
      <c r="F15" s="771"/>
      <c r="G15" s="771"/>
      <c r="H15" s="771"/>
      <c r="I15" s="771"/>
      <c r="J15" s="771"/>
      <c r="K15" s="771"/>
      <c r="L15" s="771"/>
      <c r="M15" s="772"/>
      <c r="N15" s="809"/>
      <c r="O15" s="810"/>
      <c r="P15" s="810"/>
      <c r="Q15" s="810"/>
      <c r="R15" s="810"/>
      <c r="S15" s="810"/>
      <c r="T15" s="810"/>
      <c r="U15" s="810"/>
      <c r="V15" s="810"/>
      <c r="W15" s="810"/>
      <c r="X15" s="810"/>
      <c r="Y15" s="811"/>
      <c r="AB15" s="248"/>
      <c r="AC15" s="248"/>
      <c r="AD15" s="248"/>
      <c r="AE15" s="248"/>
      <c r="AF15" s="248"/>
      <c r="AG15" s="248"/>
      <c r="AH15" s="248"/>
    </row>
    <row r="16" spans="1:34" s="130" customFormat="1" ht="16.5" customHeight="1" x14ac:dyDescent="0.25">
      <c r="A16" s="770"/>
      <c r="B16" s="771"/>
      <c r="C16" s="771"/>
      <c r="D16" s="771"/>
      <c r="E16" s="771"/>
      <c r="F16" s="771"/>
      <c r="G16" s="771"/>
      <c r="H16" s="771"/>
      <c r="I16" s="771"/>
      <c r="J16" s="771"/>
      <c r="K16" s="771"/>
      <c r="L16" s="771"/>
      <c r="M16" s="772"/>
      <c r="N16" s="809"/>
      <c r="O16" s="810"/>
      <c r="P16" s="810"/>
      <c r="Q16" s="810"/>
      <c r="R16" s="810"/>
      <c r="S16" s="810"/>
      <c r="T16" s="810"/>
      <c r="U16" s="810"/>
      <c r="V16" s="810"/>
      <c r="W16" s="810"/>
      <c r="X16" s="810"/>
      <c r="Y16" s="811"/>
      <c r="AB16" s="249" t="s">
        <v>481</v>
      </c>
      <c r="AC16" s="248"/>
      <c r="AD16" s="248"/>
      <c r="AE16" s="248"/>
      <c r="AF16" s="248"/>
      <c r="AG16" s="248"/>
      <c r="AH16" s="248"/>
    </row>
    <row r="17" spans="1:34" s="114" customFormat="1" ht="19.5" customHeight="1" x14ac:dyDescent="0.25">
      <c r="A17" s="770"/>
      <c r="B17" s="771"/>
      <c r="C17" s="771"/>
      <c r="D17" s="771"/>
      <c r="E17" s="771"/>
      <c r="F17" s="771"/>
      <c r="G17" s="771"/>
      <c r="H17" s="771"/>
      <c r="I17" s="771"/>
      <c r="J17" s="771"/>
      <c r="K17" s="771"/>
      <c r="L17" s="771"/>
      <c r="M17" s="772"/>
      <c r="N17" s="809"/>
      <c r="O17" s="810"/>
      <c r="P17" s="810"/>
      <c r="Q17" s="810"/>
      <c r="R17" s="810"/>
      <c r="S17" s="810"/>
      <c r="T17" s="810"/>
      <c r="U17" s="810"/>
      <c r="V17" s="810"/>
      <c r="W17" s="810"/>
      <c r="X17" s="810"/>
      <c r="Y17" s="811"/>
      <c r="AB17" s="248"/>
      <c r="AC17" s="248"/>
      <c r="AD17" s="248"/>
      <c r="AE17" s="248"/>
      <c r="AF17" s="248"/>
      <c r="AG17" s="248"/>
      <c r="AH17" s="248"/>
    </row>
    <row r="18" spans="1:34" s="114" customFormat="1" ht="20.25" customHeight="1" x14ac:dyDescent="0.25">
      <c r="A18" s="819"/>
      <c r="B18" s="820"/>
      <c r="C18" s="820"/>
      <c r="D18" s="820"/>
      <c r="E18" s="820"/>
      <c r="F18" s="820"/>
      <c r="G18" s="820"/>
      <c r="H18" s="820"/>
      <c r="I18" s="820"/>
      <c r="J18" s="820"/>
      <c r="K18" s="820"/>
      <c r="L18" s="820"/>
      <c r="M18" s="821"/>
      <c r="N18" s="812"/>
      <c r="O18" s="813"/>
      <c r="P18" s="813"/>
      <c r="Q18" s="813"/>
      <c r="R18" s="813"/>
      <c r="S18" s="813"/>
      <c r="T18" s="813"/>
      <c r="U18" s="813"/>
      <c r="V18" s="813"/>
      <c r="W18" s="813"/>
      <c r="X18" s="813"/>
      <c r="Y18" s="814"/>
      <c r="AB18" s="767" t="e">
        <f ca="1">IF(ISBLANK(B4),"",B4)</f>
        <v>#N/A</v>
      </c>
      <c r="AC18" s="767"/>
      <c r="AD18" s="767"/>
      <c r="AE18" s="767"/>
      <c r="AF18" s="767"/>
      <c r="AG18" s="767"/>
      <c r="AH18" s="767"/>
    </row>
    <row r="19" spans="1:34" s="114" customFormat="1" ht="32.25" customHeight="1" x14ac:dyDescent="0.25">
      <c r="A19" s="825" t="s">
        <v>366</v>
      </c>
      <c r="B19" s="826"/>
      <c r="C19" s="826"/>
      <c r="D19" s="826"/>
      <c r="E19" s="826"/>
      <c r="F19" s="826"/>
      <c r="G19" s="826"/>
      <c r="H19" s="826"/>
      <c r="I19" s="826"/>
      <c r="J19" s="826"/>
      <c r="K19" s="826"/>
      <c r="L19" s="826"/>
      <c r="M19" s="827"/>
      <c r="N19" s="822" t="s">
        <v>367</v>
      </c>
      <c r="O19" s="823"/>
      <c r="P19" s="823"/>
      <c r="Q19" s="823"/>
      <c r="R19" s="823"/>
      <c r="S19" s="823"/>
      <c r="T19" s="823"/>
      <c r="U19" s="823"/>
      <c r="V19" s="823"/>
      <c r="W19" s="823"/>
      <c r="X19" s="823"/>
      <c r="Y19" s="824"/>
      <c r="AB19" s="767" t="str">
        <f t="shared" ref="AB19:AB25" si="0">IF(ISBLANK(B5),"",B5)</f>
        <v/>
      </c>
      <c r="AC19" s="767"/>
      <c r="AD19" s="767"/>
      <c r="AE19" s="767"/>
      <c r="AF19" s="767"/>
      <c r="AG19" s="767"/>
      <c r="AH19" s="767"/>
    </row>
    <row r="20" spans="1:34" s="114" customFormat="1" ht="30" customHeight="1" x14ac:dyDescent="0.25">
      <c r="A20" s="770"/>
      <c r="B20" s="771"/>
      <c r="C20" s="771"/>
      <c r="D20" s="771"/>
      <c r="E20" s="771"/>
      <c r="F20" s="771"/>
      <c r="G20" s="771"/>
      <c r="H20" s="771"/>
      <c r="I20" s="771"/>
      <c r="J20" s="771"/>
      <c r="K20" s="771"/>
      <c r="L20" s="771"/>
      <c r="M20" s="772"/>
      <c r="N20" s="770"/>
      <c r="O20" s="771"/>
      <c r="P20" s="771"/>
      <c r="Q20" s="771"/>
      <c r="R20" s="771"/>
      <c r="S20" s="771"/>
      <c r="T20" s="771"/>
      <c r="U20" s="771"/>
      <c r="V20" s="771"/>
      <c r="W20" s="771"/>
      <c r="X20" s="771"/>
      <c r="Y20" s="772"/>
      <c r="AB20" s="767" t="str">
        <f t="shared" ca="1" si="0"/>
        <v/>
      </c>
      <c r="AC20" s="767"/>
      <c r="AD20" s="767"/>
      <c r="AE20" s="767"/>
      <c r="AF20" s="767"/>
      <c r="AG20" s="767"/>
      <c r="AH20" s="767"/>
    </row>
    <row r="21" spans="1:34" s="114" customFormat="1" ht="32.25" customHeight="1" thickBot="1" x14ac:dyDescent="0.3">
      <c r="A21" s="773"/>
      <c r="B21" s="774"/>
      <c r="C21" s="774"/>
      <c r="D21" s="774"/>
      <c r="E21" s="774"/>
      <c r="F21" s="774"/>
      <c r="G21" s="774"/>
      <c r="H21" s="774"/>
      <c r="I21" s="774"/>
      <c r="J21" s="774"/>
      <c r="K21" s="774"/>
      <c r="L21" s="774"/>
      <c r="M21" s="775"/>
      <c r="N21" s="773"/>
      <c r="O21" s="774"/>
      <c r="P21" s="774"/>
      <c r="Q21" s="774"/>
      <c r="R21" s="774"/>
      <c r="S21" s="774"/>
      <c r="T21" s="774"/>
      <c r="U21" s="774"/>
      <c r="V21" s="774"/>
      <c r="W21" s="774"/>
      <c r="X21" s="774"/>
      <c r="Y21" s="775"/>
      <c r="AB21" s="767" t="str">
        <f t="shared" si="0"/>
        <v/>
      </c>
      <c r="AC21" s="767"/>
      <c r="AD21" s="767"/>
      <c r="AE21" s="767"/>
      <c r="AF21" s="767"/>
      <c r="AG21" s="767"/>
      <c r="AH21" s="767"/>
    </row>
    <row r="22" spans="1:34" s="130" customFormat="1" ht="36" customHeight="1" x14ac:dyDescent="0.25">
      <c r="A22" s="776" t="s">
        <v>459</v>
      </c>
      <c r="B22" s="777"/>
      <c r="C22" s="777"/>
      <c r="D22" s="777"/>
      <c r="E22" s="777"/>
      <c r="F22" s="777"/>
      <c r="G22" s="777"/>
      <c r="H22" s="777"/>
      <c r="I22" s="777"/>
      <c r="J22" s="777"/>
      <c r="K22" s="777"/>
      <c r="L22" s="777"/>
      <c r="M22" s="778"/>
      <c r="N22" s="776" t="s">
        <v>460</v>
      </c>
      <c r="O22" s="777"/>
      <c r="P22" s="777"/>
      <c r="Q22" s="777"/>
      <c r="R22" s="777"/>
      <c r="S22" s="777"/>
      <c r="T22" s="777"/>
      <c r="U22" s="777"/>
      <c r="V22" s="777"/>
      <c r="W22" s="777"/>
      <c r="X22" s="777"/>
      <c r="Y22" s="778"/>
      <c r="AB22" s="768" t="str">
        <f t="shared" ca="1" si="0"/>
        <v/>
      </c>
      <c r="AC22" s="768"/>
      <c r="AD22" s="768"/>
      <c r="AE22" s="768"/>
      <c r="AF22" s="768"/>
      <c r="AG22" s="768"/>
      <c r="AH22" s="768"/>
    </row>
    <row r="23" spans="1:34" s="130" customFormat="1" ht="30" customHeight="1" x14ac:dyDescent="0.25">
      <c r="A23" s="770"/>
      <c r="B23" s="771"/>
      <c r="C23" s="771"/>
      <c r="D23" s="771"/>
      <c r="E23" s="771"/>
      <c r="F23" s="771"/>
      <c r="G23" s="771"/>
      <c r="H23" s="771"/>
      <c r="I23" s="771"/>
      <c r="J23" s="771"/>
      <c r="K23" s="771"/>
      <c r="L23" s="771"/>
      <c r="M23" s="772"/>
      <c r="N23" s="770"/>
      <c r="O23" s="771"/>
      <c r="P23" s="771"/>
      <c r="Q23" s="771"/>
      <c r="R23" s="771"/>
      <c r="S23" s="771"/>
      <c r="T23" s="771"/>
      <c r="U23" s="771"/>
      <c r="V23" s="771"/>
      <c r="W23" s="771"/>
      <c r="X23" s="771"/>
      <c r="Y23" s="772"/>
      <c r="AB23" s="767" t="str">
        <f t="shared" si="0"/>
        <v/>
      </c>
      <c r="AC23" s="767"/>
      <c r="AD23" s="767"/>
      <c r="AE23" s="767"/>
      <c r="AF23" s="767"/>
      <c r="AG23" s="767"/>
      <c r="AH23" s="767"/>
    </row>
    <row r="24" spans="1:34" s="130" customFormat="1" ht="30" customHeight="1" thickBot="1" x14ac:dyDescent="0.3">
      <c r="A24" s="770"/>
      <c r="B24" s="771"/>
      <c r="C24" s="771"/>
      <c r="D24" s="771"/>
      <c r="E24" s="771"/>
      <c r="F24" s="771"/>
      <c r="G24" s="771"/>
      <c r="H24" s="771"/>
      <c r="I24" s="771"/>
      <c r="J24" s="771"/>
      <c r="K24" s="771"/>
      <c r="L24" s="771"/>
      <c r="M24" s="772"/>
      <c r="N24" s="770"/>
      <c r="O24" s="771"/>
      <c r="P24" s="771"/>
      <c r="Q24" s="771"/>
      <c r="R24" s="771"/>
      <c r="S24" s="771"/>
      <c r="T24" s="771"/>
      <c r="U24" s="771"/>
      <c r="V24" s="771"/>
      <c r="W24" s="771"/>
      <c r="X24" s="771"/>
      <c r="Y24" s="772"/>
      <c r="AB24" s="767" t="str">
        <f t="shared" ca="1" si="0"/>
        <v/>
      </c>
      <c r="AC24" s="767"/>
      <c r="AD24" s="767"/>
      <c r="AE24" s="767"/>
      <c r="AF24" s="767"/>
      <c r="AG24" s="767"/>
      <c r="AH24" s="767"/>
    </row>
    <row r="25" spans="1:34" x14ac:dyDescent="0.25">
      <c r="A25" s="193" t="s">
        <v>461</v>
      </c>
      <c r="B25" s="194"/>
      <c r="C25" s="194"/>
      <c r="D25" s="194" t="s">
        <v>248</v>
      </c>
      <c r="E25" s="194"/>
      <c r="F25" s="194"/>
      <c r="G25" s="195"/>
      <c r="H25" s="837" t="s">
        <v>467</v>
      </c>
      <c r="I25" s="838"/>
      <c r="J25" s="838"/>
      <c r="K25" s="839"/>
      <c r="L25" s="836" t="s">
        <v>466</v>
      </c>
      <c r="M25" s="836"/>
      <c r="N25" s="840" t="s">
        <v>468</v>
      </c>
      <c r="O25" s="841"/>
      <c r="P25" s="841"/>
      <c r="Q25" s="841"/>
      <c r="R25" s="841"/>
      <c r="S25" s="841"/>
      <c r="T25" s="841"/>
      <c r="U25" s="841"/>
      <c r="V25" s="841"/>
      <c r="W25" s="842"/>
      <c r="X25" s="834" t="s">
        <v>466</v>
      </c>
      <c r="Y25" s="835"/>
      <c r="AB25" s="767" t="str">
        <f t="shared" si="0"/>
        <v/>
      </c>
      <c r="AC25" s="767"/>
      <c r="AD25" s="767"/>
      <c r="AE25" s="767"/>
      <c r="AF25" s="767"/>
      <c r="AG25" s="767"/>
      <c r="AH25" s="767"/>
    </row>
    <row r="26" spans="1:34" ht="15.75" customHeight="1" x14ac:dyDescent="0.25">
      <c r="A26" s="196"/>
      <c r="B26" s="788" t="s">
        <v>462</v>
      </c>
      <c r="C26" s="789"/>
      <c r="D26" s="789"/>
      <c r="E26" s="789"/>
      <c r="F26" s="789"/>
      <c r="G26" s="790"/>
      <c r="H26" s="779"/>
      <c r="I26" s="780"/>
      <c r="J26" s="780"/>
      <c r="K26" s="784"/>
      <c r="L26" s="779"/>
      <c r="M26" s="780"/>
      <c r="N26" s="799"/>
      <c r="O26" s="800"/>
      <c r="P26" s="800"/>
      <c r="Q26" s="800"/>
      <c r="R26" s="800"/>
      <c r="S26" s="800"/>
      <c r="T26" s="800"/>
      <c r="U26" s="800"/>
      <c r="V26" s="800"/>
      <c r="W26" s="800"/>
      <c r="X26" s="800"/>
      <c r="Y26" s="801"/>
      <c r="AB26" s="250"/>
      <c r="AC26" s="250"/>
      <c r="AD26" s="250"/>
      <c r="AE26" s="250"/>
      <c r="AF26" s="250"/>
      <c r="AG26" s="250"/>
      <c r="AH26" s="250"/>
    </row>
    <row r="27" spans="1:34" s="130" customFormat="1" ht="15.75" customHeight="1" x14ac:dyDescent="0.25">
      <c r="A27" s="197"/>
      <c r="B27" s="795" t="s">
        <v>499</v>
      </c>
      <c r="C27" s="796"/>
      <c r="D27" s="796"/>
      <c r="E27" s="796"/>
      <c r="F27" s="796"/>
      <c r="G27" s="797"/>
      <c r="H27" s="781"/>
      <c r="I27" s="782"/>
      <c r="J27" s="782"/>
      <c r="K27" s="798"/>
      <c r="L27" s="781"/>
      <c r="M27" s="782"/>
      <c r="N27" s="794"/>
      <c r="O27" s="755"/>
      <c r="P27" s="755"/>
      <c r="Q27" s="755"/>
      <c r="R27" s="755"/>
      <c r="S27" s="755"/>
      <c r="T27" s="755"/>
      <c r="U27" s="755"/>
      <c r="V27" s="755"/>
      <c r="W27" s="755"/>
      <c r="X27" s="755"/>
      <c r="Y27" s="756"/>
      <c r="AB27" s="258" t="s">
        <v>480</v>
      </c>
      <c r="AC27" s="258"/>
      <c r="AD27" s="258"/>
      <c r="AE27" s="269"/>
      <c r="AF27" s="269"/>
      <c r="AG27" s="269"/>
      <c r="AH27" s="269"/>
    </row>
    <row r="28" spans="1:34" s="130" customFormat="1" ht="24" customHeight="1" x14ac:dyDescent="0.25">
      <c r="A28" s="197"/>
      <c r="B28" s="788" t="s">
        <v>463</v>
      </c>
      <c r="C28" s="789"/>
      <c r="D28" s="789"/>
      <c r="E28" s="789"/>
      <c r="F28" s="789"/>
      <c r="G28" s="790"/>
      <c r="H28" s="779"/>
      <c r="I28" s="780"/>
      <c r="J28" s="780"/>
      <c r="K28" s="784"/>
      <c r="L28" s="779"/>
      <c r="M28" s="780"/>
      <c r="N28" s="794"/>
      <c r="O28" s="755"/>
      <c r="P28" s="755"/>
      <c r="Q28" s="755"/>
      <c r="R28" s="755"/>
      <c r="S28" s="755"/>
      <c r="T28" s="755"/>
      <c r="U28" s="755"/>
      <c r="V28" s="755"/>
      <c r="W28" s="755"/>
      <c r="X28" s="755"/>
      <c r="Y28" s="756"/>
      <c r="AB28" s="239" t="str">
        <f>IFERROR(INDEX(B26:K33,MATCH(D25,A26:A33,0),1),"")</f>
        <v/>
      </c>
      <c r="AC28" s="239"/>
      <c r="AD28" s="239"/>
      <c r="AE28" s="239"/>
      <c r="AF28" s="238" t="str">
        <f>IFERROR(INDEX(B26:K33,MATCH(D25,A26:A33,0),7),"")</f>
        <v/>
      </c>
      <c r="AG28" s="238"/>
      <c r="AH28" s="238"/>
    </row>
    <row r="29" spans="1:34" s="130" customFormat="1" ht="15.75" customHeight="1" x14ac:dyDescent="0.25">
      <c r="A29" s="197"/>
      <c r="B29" s="788" t="s">
        <v>369</v>
      </c>
      <c r="C29" s="789"/>
      <c r="D29" s="789"/>
      <c r="E29" s="789"/>
      <c r="F29" s="789"/>
      <c r="G29" s="790"/>
      <c r="H29" s="779"/>
      <c r="I29" s="780"/>
      <c r="J29" s="780"/>
      <c r="K29" s="784"/>
      <c r="L29" s="779"/>
      <c r="M29" s="780"/>
      <c r="N29" s="794"/>
      <c r="O29" s="755"/>
      <c r="P29" s="755"/>
      <c r="Q29" s="755"/>
      <c r="R29" s="755"/>
      <c r="S29" s="755"/>
      <c r="T29" s="755"/>
      <c r="U29" s="755"/>
      <c r="V29" s="755"/>
      <c r="W29" s="755"/>
      <c r="X29" s="755"/>
      <c r="Y29" s="756"/>
      <c r="AB29" s="769" t="s">
        <v>514</v>
      </c>
      <c r="AC29" s="769"/>
      <c r="AD29" s="769"/>
      <c r="AE29" s="259"/>
      <c r="AF29" s="769" t="s">
        <v>515</v>
      </c>
      <c r="AG29" s="769"/>
      <c r="AH29" s="769"/>
    </row>
    <row r="30" spans="1:34" s="130" customFormat="1" ht="15.75" customHeight="1" x14ac:dyDescent="0.25">
      <c r="A30" s="197"/>
      <c r="B30" s="788" t="s">
        <v>370</v>
      </c>
      <c r="C30" s="789"/>
      <c r="D30" s="789"/>
      <c r="E30" s="789"/>
      <c r="F30" s="789"/>
      <c r="G30" s="790"/>
      <c r="H30" s="779"/>
      <c r="I30" s="780"/>
      <c r="J30" s="780"/>
      <c r="K30" s="784"/>
      <c r="L30" s="779"/>
      <c r="M30" s="780"/>
      <c r="N30" s="794"/>
      <c r="O30" s="755"/>
      <c r="P30" s="755"/>
      <c r="Q30" s="755"/>
      <c r="R30" s="755"/>
      <c r="S30" s="755"/>
      <c r="T30" s="755"/>
      <c r="U30" s="755"/>
      <c r="V30" s="755"/>
      <c r="W30" s="755"/>
      <c r="X30" s="755"/>
      <c r="Y30" s="756"/>
      <c r="AB30" s="251"/>
      <c r="AC30" s="247"/>
      <c r="AD30" s="247"/>
      <c r="AE30" s="247"/>
      <c r="AF30" s="247"/>
      <c r="AG30" s="247"/>
      <c r="AH30" s="247"/>
    </row>
    <row r="31" spans="1:34" s="130" customFormat="1" ht="15.75" customHeight="1" x14ac:dyDescent="0.25">
      <c r="A31" s="197"/>
      <c r="B31" s="788" t="s">
        <v>464</v>
      </c>
      <c r="C31" s="789"/>
      <c r="D31" s="789"/>
      <c r="E31" s="789"/>
      <c r="F31" s="789"/>
      <c r="G31" s="790"/>
      <c r="H31" s="779"/>
      <c r="I31" s="780"/>
      <c r="J31" s="780"/>
      <c r="K31" s="784"/>
      <c r="L31" s="779"/>
      <c r="M31" s="780"/>
      <c r="N31" s="794"/>
      <c r="O31" s="755"/>
      <c r="P31" s="755"/>
      <c r="Q31" s="755"/>
      <c r="R31" s="755"/>
      <c r="S31" s="755"/>
      <c r="T31" s="755"/>
      <c r="U31" s="755"/>
      <c r="V31" s="755"/>
      <c r="W31" s="755"/>
      <c r="X31" s="755"/>
      <c r="Y31" s="756"/>
      <c r="AB31" s="251"/>
      <c r="AC31" s="247"/>
      <c r="AD31" s="247"/>
      <c r="AE31" s="247"/>
      <c r="AF31" s="247"/>
      <c r="AG31" s="247"/>
      <c r="AH31" s="247"/>
    </row>
    <row r="32" spans="1:34" s="130" customFormat="1" ht="15.75" customHeight="1" x14ac:dyDescent="0.25">
      <c r="A32" s="197"/>
      <c r="B32" s="788" t="s">
        <v>465</v>
      </c>
      <c r="C32" s="789"/>
      <c r="D32" s="789"/>
      <c r="E32" s="789"/>
      <c r="F32" s="789"/>
      <c r="G32" s="790"/>
      <c r="H32" s="779"/>
      <c r="I32" s="780"/>
      <c r="J32" s="780"/>
      <c r="K32" s="784"/>
      <c r="L32" s="779"/>
      <c r="M32" s="780"/>
      <c r="N32" s="794"/>
      <c r="O32" s="755"/>
      <c r="P32" s="755"/>
      <c r="Q32" s="755"/>
      <c r="R32" s="755"/>
      <c r="S32" s="755"/>
      <c r="T32" s="755"/>
      <c r="U32" s="755"/>
      <c r="V32" s="755"/>
      <c r="W32" s="755"/>
      <c r="X32" s="755"/>
      <c r="Y32" s="756"/>
      <c r="AB32" s="251"/>
      <c r="AC32" s="246"/>
      <c r="AD32" s="246"/>
      <c r="AE32" s="246"/>
      <c r="AF32" s="246"/>
      <c r="AG32" s="246"/>
      <c r="AH32" s="246"/>
    </row>
    <row r="33" spans="1:34" s="130" customFormat="1" ht="15.75" customHeight="1" thickBot="1" x14ac:dyDescent="0.3">
      <c r="A33" s="198"/>
      <c r="B33" s="791" t="s">
        <v>371</v>
      </c>
      <c r="C33" s="792"/>
      <c r="D33" s="792"/>
      <c r="E33" s="792"/>
      <c r="F33" s="792"/>
      <c r="G33" s="793"/>
      <c r="H33" s="785"/>
      <c r="I33" s="786"/>
      <c r="J33" s="786"/>
      <c r="K33" s="787"/>
      <c r="L33" s="785"/>
      <c r="M33" s="786"/>
      <c r="N33" s="757"/>
      <c r="O33" s="758"/>
      <c r="P33" s="758"/>
      <c r="Q33" s="758"/>
      <c r="R33" s="758"/>
      <c r="S33" s="758"/>
      <c r="T33" s="758"/>
      <c r="U33" s="758"/>
      <c r="V33" s="758"/>
      <c r="W33" s="758"/>
      <c r="X33" s="758"/>
      <c r="Y33" s="783"/>
      <c r="AB33" s="251"/>
      <c r="AC33" s="259"/>
      <c r="AD33" s="259"/>
      <c r="AE33" s="259"/>
      <c r="AF33" s="259"/>
      <c r="AG33" s="259"/>
      <c r="AH33" s="259"/>
    </row>
    <row r="34" spans="1:34" x14ac:dyDescent="0.25">
      <c r="AB34" s="252" t="s">
        <v>477</v>
      </c>
      <c r="AC34" s="253" t="s">
        <v>501</v>
      </c>
      <c r="AD34" s="254"/>
      <c r="AE34" s="255"/>
      <c r="AF34" s="252" t="s">
        <v>476</v>
      </c>
      <c r="AG34" s="256" t="s">
        <v>504</v>
      </c>
      <c r="AH34" s="257"/>
    </row>
    <row r="35" spans="1:34" ht="20.25" x14ac:dyDescent="0.25">
      <c r="A35" s="743" t="e">
        <f>B2</f>
        <v>#N/A</v>
      </c>
      <c r="B35" s="743"/>
      <c r="C35" s="743"/>
      <c r="D35" s="743"/>
      <c r="E35" s="743"/>
      <c r="F35" s="743"/>
      <c r="G35" s="743"/>
      <c r="H35" s="743"/>
      <c r="I35" s="743"/>
      <c r="J35" s="743"/>
      <c r="K35" s="743"/>
    </row>
    <row r="36" spans="1:34" x14ac:dyDescent="0.25">
      <c r="A36" s="199"/>
      <c r="B36" s="200"/>
      <c r="C36" s="200"/>
      <c r="D36" s="200"/>
      <c r="E36" s="200"/>
      <c r="F36" s="200"/>
      <c r="G36" s="200"/>
      <c r="H36" s="201"/>
      <c r="I36" s="201"/>
      <c r="J36" s="201"/>
      <c r="K36" s="201"/>
      <c r="M36" s="752" t="s">
        <v>497</v>
      </c>
      <c r="N36" s="741" t="s">
        <v>495</v>
      </c>
      <c r="O36" s="742"/>
      <c r="P36" s="742"/>
      <c r="Q36" s="742"/>
      <c r="R36" s="742"/>
      <c r="S36" s="742"/>
    </row>
    <row r="37" spans="1:34" ht="15.75" x14ac:dyDescent="0.25">
      <c r="A37" s="744" t="s">
        <v>482</v>
      </c>
      <c r="B37" s="744"/>
      <c r="C37" s="745" t="s">
        <v>525</v>
      </c>
      <c r="D37" s="745"/>
      <c r="E37" s="746" t="s">
        <v>483</v>
      </c>
      <c r="F37" s="746"/>
      <c r="G37" s="747"/>
      <c r="H37" s="747"/>
      <c r="I37" s="747"/>
      <c r="J37" s="747"/>
      <c r="K37" s="747"/>
      <c r="M37" s="752"/>
      <c r="N37" s="742"/>
      <c r="O37" s="742"/>
      <c r="P37" s="742"/>
      <c r="Q37" s="742"/>
      <c r="R37" s="742"/>
      <c r="S37" s="742"/>
    </row>
    <row r="38" spans="1:34" ht="15.75" x14ac:dyDescent="0.25">
      <c r="A38" s="199"/>
      <c r="B38" s="202"/>
      <c r="C38" s="202"/>
      <c r="D38" s="202"/>
      <c r="E38" s="202"/>
      <c r="F38" s="202"/>
      <c r="G38" s="202"/>
      <c r="H38" s="201"/>
      <c r="I38" s="201"/>
      <c r="J38" s="201"/>
      <c r="K38" s="201"/>
      <c r="M38" s="752"/>
      <c r="N38" s="742"/>
      <c r="O38" s="742"/>
      <c r="P38" s="742"/>
      <c r="Q38" s="742"/>
      <c r="R38" s="742"/>
      <c r="S38" s="742"/>
    </row>
    <row r="39" spans="1:34" x14ac:dyDescent="0.25">
      <c r="A39" s="748" t="s">
        <v>485</v>
      </c>
      <c r="B39" s="749"/>
      <c r="C39" s="749"/>
      <c r="D39" s="749"/>
      <c r="E39" s="749"/>
      <c r="F39" s="749"/>
      <c r="G39" s="749"/>
      <c r="H39" s="749"/>
      <c r="I39" s="749"/>
      <c r="J39" s="749"/>
      <c r="K39" s="749"/>
      <c r="M39" s="752"/>
      <c r="N39" s="742"/>
      <c r="O39" s="742"/>
      <c r="P39" s="742"/>
      <c r="Q39" s="742"/>
      <c r="R39" s="742"/>
      <c r="S39" s="742"/>
    </row>
    <row r="40" spans="1:34" x14ac:dyDescent="0.25">
      <c r="A40" s="203" t="s">
        <v>72</v>
      </c>
      <c r="B40" s="203" t="s">
        <v>300</v>
      </c>
      <c r="C40" s="750" t="s">
        <v>486</v>
      </c>
      <c r="D40" s="750"/>
      <c r="E40" s="750"/>
      <c r="F40" s="750"/>
      <c r="G40" s="750"/>
      <c r="H40" s="750"/>
      <c r="I40" s="750"/>
      <c r="J40" s="750"/>
      <c r="K40" s="750"/>
      <c r="M40" s="752"/>
      <c r="N40" s="742"/>
      <c r="O40" s="742"/>
      <c r="P40" s="742"/>
      <c r="Q40" s="742"/>
      <c r="R40" s="742"/>
      <c r="S40" s="742"/>
    </row>
    <row r="41" spans="1:34" ht="39" customHeight="1" x14ac:dyDescent="0.25">
      <c r="A41" s="262"/>
      <c r="B41" s="263">
        <v>3.4722222222222199E-3</v>
      </c>
      <c r="C41" s="751" t="s">
        <v>487</v>
      </c>
      <c r="D41" s="751"/>
      <c r="E41" s="751"/>
      <c r="F41" s="751"/>
      <c r="G41" s="751"/>
      <c r="H41" s="751"/>
      <c r="I41" s="751"/>
      <c r="J41" s="751"/>
      <c r="K41" s="751"/>
      <c r="M41" s="752"/>
      <c r="N41" s="742"/>
      <c r="O41" s="742"/>
      <c r="P41" s="742"/>
      <c r="Q41" s="742"/>
      <c r="R41" s="742"/>
      <c r="S41" s="742"/>
    </row>
    <row r="42" spans="1:34" ht="61.5" customHeight="1" x14ac:dyDescent="0.25">
      <c r="A42" s="753">
        <v>1</v>
      </c>
      <c r="B42" s="263">
        <v>3.472222222222222E-3</v>
      </c>
      <c r="C42" s="754" t="s">
        <v>516</v>
      </c>
      <c r="D42" s="754"/>
      <c r="E42" s="754"/>
      <c r="F42" s="754"/>
      <c r="G42" s="754"/>
      <c r="H42" s="754"/>
      <c r="I42" s="754"/>
      <c r="J42" s="754"/>
      <c r="K42" s="754"/>
    </row>
    <row r="43" spans="1:34" ht="72.75" customHeight="1" x14ac:dyDescent="0.25">
      <c r="A43" s="753"/>
      <c r="B43" s="263">
        <v>3.472222222222222E-3</v>
      </c>
      <c r="C43" s="754" t="s">
        <v>502</v>
      </c>
      <c r="D43" s="754"/>
      <c r="E43" s="754"/>
      <c r="F43" s="754"/>
      <c r="G43" s="754"/>
      <c r="H43" s="754"/>
      <c r="I43" s="754"/>
      <c r="J43" s="754"/>
      <c r="K43" s="754"/>
    </row>
    <row r="44" spans="1:34" ht="66.75" customHeight="1" x14ac:dyDescent="0.25">
      <c r="A44" s="753"/>
      <c r="B44" s="263">
        <v>6.9444444444444441E-3</v>
      </c>
      <c r="C44" s="754" t="s">
        <v>517</v>
      </c>
      <c r="D44" s="754"/>
      <c r="E44" s="754"/>
      <c r="F44" s="754"/>
      <c r="G44" s="754"/>
      <c r="H44" s="754"/>
      <c r="I44" s="754"/>
      <c r="J44" s="754"/>
      <c r="K44" s="754"/>
    </row>
    <row r="45" spans="1:34" ht="78.75" customHeight="1" x14ac:dyDescent="0.25">
      <c r="A45" s="262">
        <v>2</v>
      </c>
      <c r="B45" s="263">
        <v>3.125E-2</v>
      </c>
      <c r="C45" s="754" t="s">
        <v>518</v>
      </c>
      <c r="D45" s="754"/>
      <c r="E45" s="754"/>
      <c r="F45" s="754"/>
      <c r="G45" s="754"/>
      <c r="H45" s="754"/>
      <c r="I45" s="754"/>
      <c r="J45" s="754"/>
      <c r="K45" s="754"/>
    </row>
    <row r="46" spans="1:34" ht="57.75" customHeight="1" x14ac:dyDescent="0.25">
      <c r="A46" s="262" t="s">
        <v>488</v>
      </c>
      <c r="B46" s="263">
        <v>6.9444444444444397E-3</v>
      </c>
      <c r="C46" s="754" t="s">
        <v>503</v>
      </c>
      <c r="D46" s="754"/>
      <c r="E46" s="754"/>
      <c r="F46" s="754"/>
      <c r="G46" s="754"/>
      <c r="H46" s="754"/>
      <c r="I46" s="754"/>
      <c r="J46" s="754"/>
      <c r="K46" s="754"/>
    </row>
    <row r="47" spans="1:34" ht="32.25" customHeight="1" x14ac:dyDescent="0.25">
      <c r="A47" s="262"/>
      <c r="B47" s="263">
        <v>3.472222222222222E-3</v>
      </c>
      <c r="C47" s="754" t="s">
        <v>519</v>
      </c>
      <c r="D47" s="754"/>
      <c r="E47" s="754"/>
      <c r="F47" s="754"/>
      <c r="G47" s="754"/>
      <c r="H47" s="754"/>
      <c r="I47" s="754"/>
      <c r="J47" s="754"/>
      <c r="K47" s="754"/>
    </row>
    <row r="48" spans="1:34" x14ac:dyDescent="0.25">
      <c r="A48" s="262"/>
      <c r="B48" s="263">
        <v>5.9027777777777769E-2</v>
      </c>
      <c r="C48" s="751"/>
      <c r="D48" s="751"/>
      <c r="E48" s="751"/>
      <c r="F48" s="751"/>
      <c r="G48" s="751"/>
      <c r="H48" s="751"/>
      <c r="I48" s="751"/>
      <c r="J48" s="751"/>
      <c r="K48" s="751"/>
    </row>
    <row r="49" spans="1:11" x14ac:dyDescent="0.25">
      <c r="A49" s="206"/>
      <c r="B49" s="207"/>
      <c r="C49" s="737"/>
      <c r="D49" s="737"/>
      <c r="E49" s="737"/>
      <c r="F49" s="737"/>
      <c r="G49" s="737"/>
      <c r="H49" s="201"/>
      <c r="I49" s="201"/>
      <c r="J49" s="201"/>
      <c r="K49" s="201"/>
    </row>
    <row r="50" spans="1:11" x14ac:dyDescent="0.25">
      <c r="A50" s="732" t="s">
        <v>489</v>
      </c>
      <c r="B50" s="733"/>
      <c r="C50" s="733"/>
      <c r="D50" s="733"/>
      <c r="E50" s="733"/>
      <c r="F50" s="733"/>
      <c r="G50" s="733"/>
      <c r="H50" s="733"/>
      <c r="I50" s="733"/>
      <c r="J50" s="733"/>
      <c r="K50" s="733"/>
    </row>
    <row r="51" spans="1:11" ht="69" customHeight="1" x14ac:dyDescent="0.25">
      <c r="A51" s="734" t="s">
        <v>490</v>
      </c>
      <c r="B51" s="735"/>
      <c r="C51" s="735"/>
      <c r="D51" s="735"/>
      <c r="E51" s="735"/>
      <c r="F51" s="735"/>
      <c r="G51" s="735"/>
      <c r="H51" s="735"/>
      <c r="I51" s="735"/>
      <c r="J51" s="735"/>
      <c r="K51" s="736"/>
    </row>
    <row r="52" spans="1:11" x14ac:dyDescent="0.25">
      <c r="A52" s="206"/>
      <c r="B52" s="207"/>
      <c r="C52" s="737"/>
      <c r="D52" s="737"/>
      <c r="E52" s="737"/>
      <c r="F52" s="737"/>
      <c r="G52" s="737"/>
      <c r="H52" s="201"/>
      <c r="I52" s="201"/>
      <c r="J52" s="201"/>
      <c r="K52" s="201"/>
    </row>
    <row r="53" spans="1:11" x14ac:dyDescent="0.25">
      <c r="A53" s="732" t="s">
        <v>491</v>
      </c>
      <c r="B53" s="733"/>
      <c r="C53" s="733"/>
      <c r="D53" s="733"/>
      <c r="E53" s="733"/>
      <c r="F53" s="733"/>
      <c r="G53" s="733"/>
      <c r="H53" s="733"/>
      <c r="I53" s="733"/>
      <c r="J53" s="733"/>
      <c r="K53" s="733"/>
    </row>
    <row r="54" spans="1:11" ht="70.5" customHeight="1" x14ac:dyDescent="0.25">
      <c r="A54" s="734"/>
      <c r="B54" s="735"/>
      <c r="C54" s="735"/>
      <c r="D54" s="735"/>
      <c r="E54" s="735"/>
      <c r="F54" s="735"/>
      <c r="G54" s="735"/>
      <c r="H54" s="735"/>
      <c r="I54" s="735"/>
      <c r="J54" s="735"/>
      <c r="K54" s="736"/>
    </row>
    <row r="55" spans="1:11" x14ac:dyDescent="0.25">
      <c r="A55" s="208" t="s">
        <v>498</v>
      </c>
      <c r="B55" s="201"/>
      <c r="C55" s="201"/>
      <c r="D55" s="201"/>
      <c r="E55" s="201"/>
      <c r="F55" s="201"/>
      <c r="G55" s="201"/>
      <c r="H55" s="201"/>
      <c r="I55" s="201"/>
      <c r="J55" s="201"/>
      <c r="K55" s="201"/>
    </row>
    <row r="56" spans="1:11" x14ac:dyDescent="0.25">
      <c r="A56" s="201"/>
      <c r="B56" s="201"/>
      <c r="C56" s="201"/>
      <c r="D56" s="201"/>
      <c r="E56" s="201"/>
      <c r="F56" s="201"/>
      <c r="G56" s="201"/>
      <c r="H56" s="201"/>
      <c r="I56" s="201"/>
      <c r="J56" s="201"/>
      <c r="K56" s="201"/>
    </row>
    <row r="57" spans="1:11" s="130" customFormat="1" ht="20.25" x14ac:dyDescent="0.25">
      <c r="A57" s="743" t="e">
        <f>B2</f>
        <v>#N/A</v>
      </c>
      <c r="B57" s="743"/>
      <c r="C57" s="743"/>
      <c r="D57" s="743"/>
      <c r="E57" s="743"/>
      <c r="F57" s="743"/>
      <c r="G57" s="743"/>
      <c r="H57" s="743"/>
      <c r="I57" s="743"/>
      <c r="J57" s="743"/>
      <c r="K57" s="743"/>
    </row>
    <row r="58" spans="1:11" s="130" customFormat="1" x14ac:dyDescent="0.25">
      <c r="A58" s="199"/>
      <c r="B58" s="200"/>
      <c r="C58" s="200"/>
      <c r="D58" s="200"/>
      <c r="E58" s="200"/>
      <c r="F58" s="200"/>
      <c r="G58" s="200"/>
      <c r="H58" s="201"/>
      <c r="I58" s="201"/>
      <c r="J58" s="201"/>
      <c r="K58" s="201"/>
    </row>
    <row r="59" spans="1:11" s="130" customFormat="1" ht="15.75" x14ac:dyDescent="0.25">
      <c r="A59" s="744" t="s">
        <v>482</v>
      </c>
      <c r="B59" s="744"/>
      <c r="C59" s="745" t="str">
        <f>C37</f>
        <v>3 ème</v>
      </c>
      <c r="D59" s="745"/>
      <c r="E59" s="746" t="s">
        <v>492</v>
      </c>
      <c r="F59" s="746"/>
      <c r="G59" s="747" t="s">
        <v>484</v>
      </c>
      <c r="H59" s="747"/>
      <c r="I59" s="747"/>
      <c r="J59" s="747"/>
      <c r="K59" s="747"/>
    </row>
    <row r="60" spans="1:11" s="130" customFormat="1" ht="15.75" x14ac:dyDescent="0.25">
      <c r="A60" s="199"/>
      <c r="B60" s="202"/>
      <c r="C60" s="202"/>
      <c r="D60" s="202"/>
      <c r="E60" s="202"/>
      <c r="F60" s="202"/>
      <c r="G60" s="202"/>
      <c r="H60" s="201"/>
      <c r="I60" s="201"/>
      <c r="J60" s="201"/>
      <c r="K60" s="201"/>
    </row>
    <row r="61" spans="1:11" s="130" customFormat="1" x14ac:dyDescent="0.25">
      <c r="A61" s="748" t="s">
        <v>485</v>
      </c>
      <c r="B61" s="749"/>
      <c r="C61" s="749"/>
      <c r="D61" s="749"/>
      <c r="E61" s="749"/>
      <c r="F61" s="749"/>
      <c r="G61" s="749"/>
      <c r="H61" s="749"/>
      <c r="I61" s="749"/>
      <c r="J61" s="749"/>
      <c r="K61" s="749"/>
    </row>
    <row r="62" spans="1:11" s="130" customFormat="1" x14ac:dyDescent="0.25">
      <c r="A62" s="203" t="s">
        <v>72</v>
      </c>
      <c r="B62" s="203" t="s">
        <v>300</v>
      </c>
      <c r="C62" s="750" t="s">
        <v>486</v>
      </c>
      <c r="D62" s="750"/>
      <c r="E62" s="750"/>
      <c r="F62" s="750"/>
      <c r="G62" s="750"/>
      <c r="H62" s="750"/>
      <c r="I62" s="750"/>
      <c r="J62" s="750"/>
      <c r="K62" s="750"/>
    </row>
    <row r="63" spans="1:11" s="130" customFormat="1" ht="42" customHeight="1" x14ac:dyDescent="0.25">
      <c r="A63" s="264"/>
      <c r="B63" s="265">
        <v>3.4722222222222199E-3</v>
      </c>
      <c r="C63" s="751" t="s">
        <v>487</v>
      </c>
      <c r="D63" s="751"/>
      <c r="E63" s="751"/>
      <c r="F63" s="751"/>
      <c r="G63" s="751"/>
      <c r="H63" s="751"/>
      <c r="I63" s="751"/>
      <c r="J63" s="751"/>
      <c r="K63" s="751"/>
    </row>
    <row r="64" spans="1:11" s="130" customFormat="1" ht="61.5" customHeight="1" x14ac:dyDescent="0.25">
      <c r="A64" s="264">
        <v>1</v>
      </c>
      <c r="B64" s="266">
        <v>2.4305555555555556E-2</v>
      </c>
      <c r="C64" s="848" t="s">
        <v>520</v>
      </c>
      <c r="D64" s="849"/>
      <c r="E64" s="849"/>
      <c r="F64" s="849"/>
      <c r="G64" s="849"/>
      <c r="H64" s="849"/>
      <c r="I64" s="849"/>
      <c r="J64" s="849"/>
      <c r="K64" s="850"/>
    </row>
    <row r="65" spans="1:11" s="130" customFormat="1" ht="72.75" customHeight="1" x14ac:dyDescent="0.25">
      <c r="A65" s="264">
        <v>2</v>
      </c>
      <c r="B65" s="266">
        <v>6.9444444444444441E-3</v>
      </c>
      <c r="C65" s="734" t="s">
        <v>521</v>
      </c>
      <c r="D65" s="735"/>
      <c r="E65" s="735"/>
      <c r="F65" s="735"/>
      <c r="G65" s="735"/>
      <c r="H65" s="735"/>
      <c r="I65" s="735"/>
      <c r="J65" s="735"/>
      <c r="K65" s="736"/>
    </row>
    <row r="66" spans="1:11" s="130" customFormat="1" ht="66.75" customHeight="1" x14ac:dyDescent="0.25">
      <c r="A66" s="264" t="s">
        <v>488</v>
      </c>
      <c r="B66" s="265">
        <v>2.0833333333333332E-2</v>
      </c>
      <c r="C66" s="754" t="s">
        <v>522</v>
      </c>
      <c r="D66" s="754"/>
      <c r="E66" s="754"/>
      <c r="F66" s="754"/>
      <c r="G66" s="754"/>
      <c r="H66" s="754"/>
      <c r="I66" s="754"/>
      <c r="J66" s="754"/>
      <c r="K66" s="754"/>
    </row>
    <row r="67" spans="1:11" s="130" customFormat="1" ht="78.75" customHeight="1" x14ac:dyDescent="0.25">
      <c r="A67" s="264"/>
      <c r="B67" s="265">
        <v>3.4722222222222199E-3</v>
      </c>
      <c r="C67" s="754" t="s">
        <v>519</v>
      </c>
      <c r="D67" s="754"/>
      <c r="E67" s="754"/>
      <c r="F67" s="754"/>
      <c r="G67" s="754"/>
      <c r="H67" s="754"/>
      <c r="I67" s="754"/>
      <c r="J67" s="754"/>
      <c r="K67" s="754"/>
    </row>
    <row r="68" spans="1:11" s="130" customFormat="1" x14ac:dyDescent="0.25">
      <c r="A68" s="204"/>
      <c r="B68" s="205">
        <f>SUM(B63:B67)</f>
        <v>5.9027777777777769E-2</v>
      </c>
      <c r="C68" s="751"/>
      <c r="D68" s="751"/>
      <c r="E68" s="751"/>
      <c r="F68" s="751"/>
      <c r="G68" s="751"/>
      <c r="H68" s="751"/>
      <c r="I68" s="751"/>
      <c r="J68" s="751"/>
      <c r="K68" s="751"/>
    </row>
    <row r="69" spans="1:11" s="130" customFormat="1" x14ac:dyDescent="0.25">
      <c r="A69" s="206"/>
      <c r="B69" s="207"/>
      <c r="C69" s="737"/>
      <c r="D69" s="737"/>
      <c r="E69" s="737"/>
      <c r="F69" s="737"/>
      <c r="G69" s="737"/>
      <c r="H69" s="201"/>
      <c r="I69" s="201"/>
      <c r="J69" s="201"/>
      <c r="K69" s="201"/>
    </row>
    <row r="70" spans="1:11" s="130" customFormat="1" x14ac:dyDescent="0.25">
      <c r="A70" s="732" t="s">
        <v>489</v>
      </c>
      <c r="B70" s="733"/>
      <c r="C70" s="733"/>
      <c r="D70" s="733"/>
      <c r="E70" s="733"/>
      <c r="F70" s="733"/>
      <c r="G70" s="733"/>
      <c r="H70" s="733"/>
      <c r="I70" s="733"/>
      <c r="J70" s="733"/>
      <c r="K70" s="733"/>
    </row>
    <row r="71" spans="1:11" s="130" customFormat="1" ht="69" customHeight="1" x14ac:dyDescent="0.25">
      <c r="A71" s="734" t="s">
        <v>490</v>
      </c>
      <c r="B71" s="735"/>
      <c r="C71" s="735"/>
      <c r="D71" s="735"/>
      <c r="E71" s="735"/>
      <c r="F71" s="735"/>
      <c r="G71" s="735"/>
      <c r="H71" s="735"/>
      <c r="I71" s="735"/>
      <c r="J71" s="735"/>
      <c r="K71" s="736"/>
    </row>
    <row r="72" spans="1:11" s="130" customFormat="1" x14ac:dyDescent="0.25">
      <c r="A72" s="206"/>
      <c r="B72" s="207"/>
      <c r="C72" s="737"/>
      <c r="D72" s="737"/>
      <c r="E72" s="737"/>
      <c r="F72" s="737"/>
      <c r="G72" s="737"/>
      <c r="H72" s="201"/>
      <c r="I72" s="201"/>
      <c r="J72" s="201"/>
      <c r="K72" s="201"/>
    </row>
    <row r="73" spans="1:11" s="130" customFormat="1" x14ac:dyDescent="0.25">
      <c r="A73" s="732" t="s">
        <v>491</v>
      </c>
      <c r="B73" s="733"/>
      <c r="C73" s="733"/>
      <c r="D73" s="733"/>
      <c r="E73" s="733"/>
      <c r="F73" s="733"/>
      <c r="G73" s="733"/>
      <c r="H73" s="733"/>
      <c r="I73" s="733"/>
      <c r="J73" s="733"/>
      <c r="K73" s="733"/>
    </row>
    <row r="74" spans="1:11" s="130" customFormat="1" ht="70.5" customHeight="1" x14ac:dyDescent="0.25">
      <c r="A74" s="734"/>
      <c r="B74" s="735"/>
      <c r="C74" s="735"/>
      <c r="D74" s="735"/>
      <c r="E74" s="735"/>
      <c r="F74" s="735"/>
      <c r="G74" s="735"/>
      <c r="H74" s="735"/>
      <c r="I74" s="735"/>
      <c r="J74" s="735"/>
      <c r="K74" s="736"/>
    </row>
    <row r="75" spans="1:11" x14ac:dyDescent="0.25">
      <c r="A75" s="208" t="s">
        <v>498</v>
      </c>
      <c r="B75" s="208"/>
      <c r="C75" s="208"/>
      <c r="D75" s="208"/>
      <c r="E75" s="208"/>
      <c r="F75" s="208"/>
      <c r="G75" s="208"/>
      <c r="H75" s="208"/>
      <c r="I75" s="208"/>
      <c r="J75" s="208"/>
      <c r="K75" s="208"/>
    </row>
    <row r="76" spans="1:11" x14ac:dyDescent="0.25">
      <c r="A76" s="208"/>
      <c r="B76" s="208"/>
      <c r="C76" s="208"/>
      <c r="D76" s="208"/>
      <c r="E76" s="208"/>
      <c r="F76" s="208"/>
      <c r="G76" s="208"/>
      <c r="H76" s="208"/>
      <c r="I76" s="208"/>
      <c r="J76" s="208"/>
      <c r="K76" s="208"/>
    </row>
    <row r="77" spans="1:11" s="130" customFormat="1" ht="20.25" x14ac:dyDescent="0.25">
      <c r="A77" s="743" t="e">
        <f>B2</f>
        <v>#N/A</v>
      </c>
      <c r="B77" s="743"/>
      <c r="C77" s="743"/>
      <c r="D77" s="743"/>
      <c r="E77" s="743"/>
      <c r="F77" s="743"/>
      <c r="G77" s="743"/>
      <c r="H77" s="743"/>
      <c r="I77" s="743"/>
      <c r="J77" s="743"/>
      <c r="K77" s="743"/>
    </row>
    <row r="78" spans="1:11" s="130" customFormat="1" x14ac:dyDescent="0.25">
      <c r="A78" s="199"/>
      <c r="B78" s="200"/>
      <c r="C78" s="200"/>
      <c r="D78" s="200"/>
      <c r="E78" s="200"/>
      <c r="F78" s="200"/>
      <c r="G78" s="200"/>
      <c r="H78" s="201"/>
      <c r="I78" s="201"/>
      <c r="J78" s="201"/>
      <c r="K78" s="201"/>
    </row>
    <row r="79" spans="1:11" s="130" customFormat="1" ht="15.75" x14ac:dyDescent="0.25">
      <c r="A79" s="744" t="s">
        <v>482</v>
      </c>
      <c r="B79" s="744"/>
      <c r="C79" s="745" t="str">
        <f>C37</f>
        <v>3 ème</v>
      </c>
      <c r="D79" s="745"/>
      <c r="E79" s="746" t="s">
        <v>493</v>
      </c>
      <c r="F79" s="746"/>
      <c r="G79" s="747" t="s">
        <v>484</v>
      </c>
      <c r="H79" s="747"/>
      <c r="I79" s="747"/>
      <c r="J79" s="747"/>
      <c r="K79" s="747"/>
    </row>
    <row r="80" spans="1:11" s="130" customFormat="1" ht="15.75" x14ac:dyDescent="0.25">
      <c r="A80" s="199"/>
      <c r="B80" s="202"/>
      <c r="C80" s="202"/>
      <c r="D80" s="202"/>
      <c r="E80" s="202"/>
      <c r="F80" s="202"/>
      <c r="G80" s="202"/>
      <c r="H80" s="201"/>
      <c r="I80" s="201"/>
      <c r="J80" s="201"/>
      <c r="K80" s="201"/>
    </row>
    <row r="81" spans="1:11" s="130" customFormat="1" x14ac:dyDescent="0.25">
      <c r="A81" s="748" t="s">
        <v>485</v>
      </c>
      <c r="B81" s="749"/>
      <c r="C81" s="749"/>
      <c r="D81" s="749"/>
      <c r="E81" s="749"/>
      <c r="F81" s="749"/>
      <c r="G81" s="749"/>
      <c r="H81" s="749"/>
      <c r="I81" s="749"/>
      <c r="J81" s="749"/>
      <c r="K81" s="749"/>
    </row>
    <row r="82" spans="1:11" s="130" customFormat="1" x14ac:dyDescent="0.25">
      <c r="A82" s="203" t="s">
        <v>72</v>
      </c>
      <c r="B82" s="203" t="s">
        <v>300</v>
      </c>
      <c r="C82" s="750" t="s">
        <v>486</v>
      </c>
      <c r="D82" s="750"/>
      <c r="E82" s="750"/>
      <c r="F82" s="750"/>
      <c r="G82" s="750"/>
      <c r="H82" s="750"/>
      <c r="I82" s="750"/>
      <c r="J82" s="750"/>
      <c r="K82" s="750"/>
    </row>
    <row r="83" spans="1:11" s="130" customFormat="1" ht="42" customHeight="1" x14ac:dyDescent="0.25">
      <c r="A83" s="267"/>
      <c r="B83" s="268">
        <v>3.4722222222222199E-3</v>
      </c>
      <c r="C83" s="751" t="s">
        <v>487</v>
      </c>
      <c r="D83" s="751"/>
      <c r="E83" s="751"/>
      <c r="F83" s="751"/>
      <c r="G83" s="751"/>
      <c r="H83" s="751"/>
      <c r="I83" s="751"/>
      <c r="J83" s="751"/>
      <c r="K83" s="751"/>
    </row>
    <row r="84" spans="1:11" s="130" customFormat="1" ht="61.5" customHeight="1" x14ac:dyDescent="0.25">
      <c r="A84" s="267">
        <v>2</v>
      </c>
      <c r="B84" s="268">
        <v>4.1666666666666664E-2</v>
      </c>
      <c r="C84" s="734" t="s">
        <v>523</v>
      </c>
      <c r="D84" s="735"/>
      <c r="E84" s="735"/>
      <c r="F84" s="735"/>
      <c r="G84" s="735"/>
      <c r="H84" s="735"/>
      <c r="I84" s="735"/>
      <c r="J84" s="735"/>
      <c r="K84" s="736"/>
    </row>
    <row r="85" spans="1:11" s="130" customFormat="1" ht="72.75" customHeight="1" x14ac:dyDescent="0.25">
      <c r="A85" s="267" t="s">
        <v>488</v>
      </c>
      <c r="B85" s="268">
        <v>1.0416666666666666E-2</v>
      </c>
      <c r="C85" s="754" t="s">
        <v>524</v>
      </c>
      <c r="D85" s="754"/>
      <c r="E85" s="754"/>
      <c r="F85" s="754"/>
      <c r="G85" s="754"/>
      <c r="H85" s="754"/>
      <c r="I85" s="754"/>
      <c r="J85" s="754"/>
      <c r="K85" s="754"/>
    </row>
    <row r="86" spans="1:11" s="130" customFormat="1" ht="66.75" customHeight="1" x14ac:dyDescent="0.25">
      <c r="A86" s="267"/>
      <c r="B86" s="268">
        <v>3.4722222222222199E-3</v>
      </c>
      <c r="C86" s="754" t="s">
        <v>519</v>
      </c>
      <c r="D86" s="754"/>
      <c r="E86" s="754"/>
      <c r="F86" s="754"/>
      <c r="G86" s="754"/>
      <c r="H86" s="754"/>
      <c r="I86" s="754"/>
      <c r="J86" s="754"/>
      <c r="K86" s="754"/>
    </row>
    <row r="87" spans="1:11" s="130" customFormat="1" ht="78.75" customHeight="1" x14ac:dyDescent="0.25">
      <c r="A87" s="204">
        <v>2</v>
      </c>
      <c r="B87" s="205">
        <v>2.4305555555555601E-2</v>
      </c>
      <c r="C87" s="754"/>
      <c r="D87" s="754"/>
      <c r="E87" s="754"/>
      <c r="F87" s="754"/>
      <c r="G87" s="754"/>
      <c r="H87" s="754"/>
      <c r="I87" s="754"/>
      <c r="J87" s="754"/>
      <c r="K87" s="754"/>
    </row>
    <row r="88" spans="1:11" s="130" customFormat="1" ht="57.75" customHeight="1" x14ac:dyDescent="0.25">
      <c r="A88" s="204" t="s">
        <v>488</v>
      </c>
      <c r="B88" s="205">
        <v>6.9444444444444397E-3</v>
      </c>
      <c r="C88" s="754"/>
      <c r="D88" s="754"/>
      <c r="E88" s="754"/>
      <c r="F88" s="754"/>
      <c r="G88" s="754"/>
      <c r="H88" s="754"/>
      <c r="I88" s="754"/>
      <c r="J88" s="754"/>
      <c r="K88" s="754"/>
    </row>
    <row r="89" spans="1:11" s="130" customFormat="1" ht="32.25" customHeight="1" x14ac:dyDescent="0.25">
      <c r="A89" s="204"/>
      <c r="B89" s="205">
        <v>3.4722222222222199E-3</v>
      </c>
      <c r="C89" s="754"/>
      <c r="D89" s="754"/>
      <c r="E89" s="754"/>
      <c r="F89" s="754"/>
      <c r="G89" s="754"/>
      <c r="H89" s="754"/>
      <c r="I89" s="754"/>
      <c r="J89" s="754"/>
      <c r="K89" s="754"/>
    </row>
    <row r="90" spans="1:11" s="130" customFormat="1" x14ac:dyDescent="0.25">
      <c r="A90" s="204"/>
      <c r="B90" s="205">
        <f>SUM(B83:B89)</f>
        <v>9.3750000000000028E-2</v>
      </c>
      <c r="C90" s="751"/>
      <c r="D90" s="751"/>
      <c r="E90" s="751"/>
      <c r="F90" s="751"/>
      <c r="G90" s="751"/>
      <c r="H90" s="751"/>
      <c r="I90" s="751"/>
      <c r="J90" s="751"/>
      <c r="K90" s="751"/>
    </row>
    <row r="91" spans="1:11" s="130" customFormat="1" x14ac:dyDescent="0.25">
      <c r="A91" s="206"/>
      <c r="B91" s="207"/>
      <c r="C91" s="737"/>
      <c r="D91" s="737"/>
      <c r="E91" s="737"/>
      <c r="F91" s="737"/>
      <c r="G91" s="737"/>
      <c r="H91" s="201"/>
      <c r="I91" s="201"/>
      <c r="J91" s="201"/>
      <c r="K91" s="201"/>
    </row>
    <row r="92" spans="1:11" s="130" customFormat="1" x14ac:dyDescent="0.25">
      <c r="A92" s="732" t="s">
        <v>489</v>
      </c>
      <c r="B92" s="733"/>
      <c r="C92" s="733"/>
      <c r="D92" s="733"/>
      <c r="E92" s="733"/>
      <c r="F92" s="733"/>
      <c r="G92" s="733"/>
      <c r="H92" s="733"/>
      <c r="I92" s="733"/>
      <c r="J92" s="733"/>
      <c r="K92" s="733"/>
    </row>
    <row r="93" spans="1:11" s="130" customFormat="1" ht="69" customHeight="1" x14ac:dyDescent="0.25">
      <c r="A93" s="734" t="s">
        <v>490</v>
      </c>
      <c r="B93" s="735"/>
      <c r="C93" s="735"/>
      <c r="D93" s="735"/>
      <c r="E93" s="735"/>
      <c r="F93" s="735"/>
      <c r="G93" s="735"/>
      <c r="H93" s="735"/>
      <c r="I93" s="735"/>
      <c r="J93" s="735"/>
      <c r="K93" s="736"/>
    </row>
    <row r="94" spans="1:11" s="130" customFormat="1" x14ac:dyDescent="0.25">
      <c r="A94" s="206"/>
      <c r="B94" s="207"/>
      <c r="C94" s="737"/>
      <c r="D94" s="737"/>
      <c r="E94" s="737"/>
      <c r="F94" s="737"/>
      <c r="G94" s="737"/>
      <c r="H94" s="201"/>
      <c r="I94" s="201"/>
      <c r="J94" s="201"/>
      <c r="K94" s="201"/>
    </row>
    <row r="95" spans="1:11" s="130" customFormat="1" x14ac:dyDescent="0.25">
      <c r="A95" s="732" t="s">
        <v>491</v>
      </c>
      <c r="B95" s="733"/>
      <c r="C95" s="733"/>
      <c r="D95" s="733"/>
      <c r="E95" s="733"/>
      <c r="F95" s="733"/>
      <c r="G95" s="733"/>
      <c r="H95" s="733"/>
      <c r="I95" s="733"/>
      <c r="J95" s="733"/>
      <c r="K95" s="733"/>
    </row>
    <row r="96" spans="1:11" s="130" customFormat="1" ht="70.5" customHeight="1" x14ac:dyDescent="0.25">
      <c r="A96" s="734"/>
      <c r="B96" s="735"/>
      <c r="C96" s="735"/>
      <c r="D96" s="735"/>
      <c r="E96" s="735"/>
      <c r="F96" s="735"/>
      <c r="G96" s="735"/>
      <c r="H96" s="735"/>
      <c r="I96" s="735"/>
      <c r="J96" s="735"/>
      <c r="K96" s="736"/>
    </row>
    <row r="97" spans="1:11" x14ac:dyDescent="0.25">
      <c r="A97" s="208" t="s">
        <v>498</v>
      </c>
      <c r="B97" s="208"/>
      <c r="C97" s="208"/>
      <c r="D97" s="208"/>
      <c r="E97" s="208"/>
      <c r="F97" s="208"/>
      <c r="G97" s="208"/>
      <c r="H97" s="208"/>
      <c r="I97" s="208"/>
      <c r="J97" s="208"/>
      <c r="K97" s="208"/>
    </row>
    <row r="98" spans="1:11" x14ac:dyDescent="0.25">
      <c r="A98" s="208"/>
      <c r="B98" s="208"/>
      <c r="C98" s="208"/>
      <c r="D98" s="208"/>
      <c r="E98" s="208"/>
      <c r="F98" s="208"/>
      <c r="G98" s="208"/>
      <c r="H98" s="208"/>
      <c r="I98" s="208"/>
      <c r="J98" s="208"/>
      <c r="K98" s="208"/>
    </row>
    <row r="99" spans="1:11" s="130" customFormat="1" ht="20.25" x14ac:dyDescent="0.25">
      <c r="A99" s="743" t="e">
        <f>B2</f>
        <v>#N/A</v>
      </c>
      <c r="B99" s="743"/>
      <c r="C99" s="743"/>
      <c r="D99" s="743"/>
      <c r="E99" s="743"/>
      <c r="F99" s="743"/>
      <c r="G99" s="743"/>
      <c r="H99" s="743"/>
      <c r="I99" s="743"/>
      <c r="J99" s="743"/>
      <c r="K99" s="743"/>
    </row>
    <row r="100" spans="1:11" s="130" customFormat="1" x14ac:dyDescent="0.25">
      <c r="A100" s="199"/>
      <c r="B100" s="200"/>
      <c r="C100" s="200"/>
      <c r="D100" s="200"/>
      <c r="E100" s="200"/>
      <c r="F100" s="200"/>
      <c r="G100" s="200"/>
      <c r="H100" s="201"/>
      <c r="I100" s="201"/>
      <c r="J100" s="201"/>
      <c r="K100" s="201"/>
    </row>
    <row r="101" spans="1:11" s="130" customFormat="1" ht="15.75" x14ac:dyDescent="0.25">
      <c r="A101" s="744" t="s">
        <v>482</v>
      </c>
      <c r="B101" s="744"/>
      <c r="C101" s="745" t="str">
        <f>C37</f>
        <v>3 ème</v>
      </c>
      <c r="D101" s="745"/>
      <c r="E101" s="746" t="s">
        <v>496</v>
      </c>
      <c r="F101" s="746"/>
      <c r="G101" s="747"/>
      <c r="H101" s="747"/>
      <c r="I101" s="747"/>
      <c r="J101" s="747"/>
      <c r="K101" s="747"/>
    </row>
    <row r="102" spans="1:11" s="130" customFormat="1" ht="15.75" x14ac:dyDescent="0.25">
      <c r="A102" s="199"/>
      <c r="B102" s="202"/>
      <c r="C102" s="202"/>
      <c r="D102" s="202"/>
      <c r="E102" s="202"/>
      <c r="F102" s="202"/>
      <c r="G102" s="202"/>
      <c r="H102" s="201"/>
      <c r="I102" s="201"/>
      <c r="J102" s="201"/>
      <c r="K102" s="201"/>
    </row>
    <row r="103" spans="1:11" s="130" customFormat="1" x14ac:dyDescent="0.25">
      <c r="A103" s="748" t="s">
        <v>485</v>
      </c>
      <c r="B103" s="749"/>
      <c r="C103" s="749"/>
      <c r="D103" s="749"/>
      <c r="E103" s="749"/>
      <c r="F103" s="749"/>
      <c r="G103" s="749"/>
      <c r="H103" s="749"/>
      <c r="I103" s="749"/>
      <c r="J103" s="749"/>
      <c r="K103" s="749"/>
    </row>
    <row r="104" spans="1:11" s="130" customFormat="1" x14ac:dyDescent="0.25">
      <c r="A104" s="203" t="s">
        <v>72</v>
      </c>
      <c r="B104" s="203" t="s">
        <v>300</v>
      </c>
      <c r="C104" s="750" t="s">
        <v>486</v>
      </c>
      <c r="D104" s="750"/>
      <c r="E104" s="750"/>
      <c r="F104" s="750"/>
      <c r="G104" s="750"/>
      <c r="H104" s="750"/>
      <c r="I104" s="750"/>
      <c r="J104" s="750"/>
      <c r="K104" s="750"/>
    </row>
    <row r="105" spans="1:11" s="130" customFormat="1" ht="42" customHeight="1" x14ac:dyDescent="0.25">
      <c r="A105" s="204"/>
      <c r="B105" s="205">
        <v>3.4722222222222199E-3</v>
      </c>
      <c r="C105" s="751"/>
      <c r="D105" s="751"/>
      <c r="E105" s="751"/>
      <c r="F105" s="751"/>
      <c r="G105" s="751"/>
      <c r="H105" s="751"/>
      <c r="I105" s="751"/>
      <c r="J105" s="751"/>
      <c r="K105" s="751"/>
    </row>
    <row r="106" spans="1:11" s="130" customFormat="1" ht="61.5" customHeight="1" x14ac:dyDescent="0.25">
      <c r="A106" s="753">
        <v>1</v>
      </c>
      <c r="B106" s="205">
        <v>6.9444444444444397E-3</v>
      </c>
      <c r="C106" s="754"/>
      <c r="D106" s="754"/>
      <c r="E106" s="754"/>
      <c r="F106" s="754"/>
      <c r="G106" s="754"/>
      <c r="H106" s="754"/>
      <c r="I106" s="754"/>
      <c r="J106" s="754"/>
      <c r="K106" s="754"/>
    </row>
    <row r="107" spans="1:11" s="130" customFormat="1" ht="72.75" customHeight="1" x14ac:dyDescent="0.25">
      <c r="A107" s="753"/>
      <c r="B107" s="205">
        <v>6.9444444444444397E-3</v>
      </c>
      <c r="C107" s="754"/>
      <c r="D107" s="754"/>
      <c r="E107" s="754"/>
      <c r="F107" s="754"/>
      <c r="G107" s="754"/>
      <c r="H107" s="754"/>
      <c r="I107" s="754"/>
      <c r="J107" s="754"/>
      <c r="K107" s="754"/>
    </row>
    <row r="108" spans="1:11" s="130" customFormat="1" ht="66.75" customHeight="1" x14ac:dyDescent="0.25">
      <c r="A108" s="753"/>
      <c r="B108" s="205">
        <v>1.0416666666666701E-2</v>
      </c>
      <c r="C108" s="754"/>
      <c r="D108" s="754"/>
      <c r="E108" s="754"/>
      <c r="F108" s="754"/>
      <c r="G108" s="754"/>
      <c r="H108" s="754"/>
      <c r="I108" s="754"/>
      <c r="J108" s="754"/>
      <c r="K108" s="754"/>
    </row>
    <row r="109" spans="1:11" s="130" customFormat="1" ht="78.75" customHeight="1" x14ac:dyDescent="0.25">
      <c r="A109" s="204">
        <v>2</v>
      </c>
      <c r="B109" s="205">
        <v>2.4305555555555601E-2</v>
      </c>
      <c r="C109" s="754"/>
      <c r="D109" s="754"/>
      <c r="E109" s="754"/>
      <c r="F109" s="754"/>
      <c r="G109" s="754"/>
      <c r="H109" s="754"/>
      <c r="I109" s="754"/>
      <c r="J109" s="754"/>
      <c r="K109" s="754"/>
    </row>
    <row r="110" spans="1:11" s="130" customFormat="1" ht="57.75" customHeight="1" x14ac:dyDescent="0.25">
      <c r="A110" s="204" t="s">
        <v>488</v>
      </c>
      <c r="B110" s="205">
        <v>6.9444444444444397E-3</v>
      </c>
      <c r="C110" s="754"/>
      <c r="D110" s="754"/>
      <c r="E110" s="754"/>
      <c r="F110" s="754"/>
      <c r="G110" s="754"/>
      <c r="H110" s="754"/>
      <c r="I110" s="754"/>
      <c r="J110" s="754"/>
      <c r="K110" s="754"/>
    </row>
    <row r="111" spans="1:11" s="130" customFormat="1" ht="32.25" customHeight="1" x14ac:dyDescent="0.25">
      <c r="A111" s="204"/>
      <c r="B111" s="205">
        <v>3.4722222222222199E-3</v>
      </c>
      <c r="C111" s="754"/>
      <c r="D111" s="754"/>
      <c r="E111" s="754"/>
      <c r="F111" s="754"/>
      <c r="G111" s="754"/>
      <c r="H111" s="754"/>
      <c r="I111" s="754"/>
      <c r="J111" s="754"/>
      <c r="K111" s="754"/>
    </row>
    <row r="112" spans="1:11" s="130" customFormat="1" x14ac:dyDescent="0.25">
      <c r="A112" s="204"/>
      <c r="B112" s="205">
        <f>SUM(B105:B111)</f>
        <v>6.2500000000000056E-2</v>
      </c>
      <c r="C112" s="751"/>
      <c r="D112" s="751"/>
      <c r="E112" s="751"/>
      <c r="F112" s="751"/>
      <c r="G112" s="751"/>
      <c r="H112" s="751"/>
      <c r="I112" s="751"/>
      <c r="J112" s="751"/>
      <c r="K112" s="751"/>
    </row>
    <row r="113" spans="1:11" s="130" customFormat="1" x14ac:dyDescent="0.25">
      <c r="A113" s="206"/>
      <c r="B113" s="207"/>
      <c r="C113" s="737"/>
      <c r="D113" s="737"/>
      <c r="E113" s="737"/>
      <c r="F113" s="737"/>
      <c r="G113" s="737"/>
      <c r="H113" s="201"/>
      <c r="I113" s="201"/>
      <c r="J113" s="201"/>
      <c r="K113" s="201"/>
    </row>
    <row r="114" spans="1:11" s="130" customFormat="1" x14ac:dyDescent="0.25">
      <c r="A114" s="732" t="s">
        <v>489</v>
      </c>
      <c r="B114" s="733"/>
      <c r="C114" s="733"/>
      <c r="D114" s="733"/>
      <c r="E114" s="733"/>
      <c r="F114" s="733"/>
      <c r="G114" s="733"/>
      <c r="H114" s="733"/>
      <c r="I114" s="733"/>
      <c r="J114" s="733"/>
      <c r="K114" s="733"/>
    </row>
    <row r="115" spans="1:11" s="130" customFormat="1" ht="69" customHeight="1" x14ac:dyDescent="0.25">
      <c r="A115" s="734" t="s">
        <v>490</v>
      </c>
      <c r="B115" s="735"/>
      <c r="C115" s="735"/>
      <c r="D115" s="735"/>
      <c r="E115" s="735"/>
      <c r="F115" s="735"/>
      <c r="G115" s="735"/>
      <c r="H115" s="735"/>
      <c r="I115" s="735"/>
      <c r="J115" s="735"/>
      <c r="K115" s="736"/>
    </row>
    <row r="116" spans="1:11" s="130" customFormat="1" x14ac:dyDescent="0.25">
      <c r="A116" s="206"/>
      <c r="B116" s="207"/>
      <c r="C116" s="737"/>
      <c r="D116" s="737"/>
      <c r="E116" s="737"/>
      <c r="F116" s="737"/>
      <c r="G116" s="737"/>
      <c r="H116" s="201"/>
      <c r="I116" s="201"/>
      <c r="J116" s="201"/>
      <c r="K116" s="201"/>
    </row>
    <row r="117" spans="1:11" s="130" customFormat="1" x14ac:dyDescent="0.25">
      <c r="A117" s="732" t="s">
        <v>491</v>
      </c>
      <c r="B117" s="733"/>
      <c r="C117" s="733"/>
      <c r="D117" s="733"/>
      <c r="E117" s="733"/>
      <c r="F117" s="733"/>
      <c r="G117" s="733"/>
      <c r="H117" s="733"/>
      <c r="I117" s="733"/>
      <c r="J117" s="733"/>
      <c r="K117" s="733"/>
    </row>
    <row r="118" spans="1:11" s="130" customFormat="1" ht="70.5" customHeight="1" x14ac:dyDescent="0.25">
      <c r="A118" s="734"/>
      <c r="B118" s="735"/>
      <c r="C118" s="735"/>
      <c r="D118" s="735"/>
      <c r="E118" s="735"/>
      <c r="F118" s="735"/>
      <c r="G118" s="735"/>
      <c r="H118" s="735"/>
      <c r="I118" s="735"/>
      <c r="J118" s="735"/>
      <c r="K118" s="736"/>
    </row>
    <row r="119" spans="1:11" s="130" customFormat="1" x14ac:dyDescent="0.25">
      <c r="A119" s="208" t="s">
        <v>498</v>
      </c>
      <c r="B119" s="208"/>
      <c r="C119" s="208"/>
      <c r="D119" s="208"/>
      <c r="E119" s="208"/>
      <c r="F119" s="208"/>
      <c r="G119" s="208"/>
      <c r="H119" s="208"/>
      <c r="I119" s="208"/>
      <c r="J119" s="208"/>
      <c r="K119" s="208"/>
    </row>
    <row r="120" spans="1:11" s="130" customFormat="1" x14ac:dyDescent="0.25">
      <c r="A120" s="208"/>
      <c r="B120" s="208"/>
      <c r="C120" s="208"/>
      <c r="D120" s="208"/>
      <c r="E120" s="208"/>
      <c r="F120" s="208"/>
      <c r="G120" s="208"/>
      <c r="H120" s="208"/>
      <c r="I120" s="208"/>
      <c r="J120" s="208"/>
      <c r="K120" s="208"/>
    </row>
  </sheetData>
  <sheetProtection formatCells="0" formatRows="0" insertRows="0" selectLockedCells="1"/>
  <mergeCells count="186">
    <mergeCell ref="C47:K47"/>
    <mergeCell ref="C48:K48"/>
    <mergeCell ref="C65:K65"/>
    <mergeCell ref="C66:K66"/>
    <mergeCell ref="C67:K67"/>
    <mergeCell ref="C63:K63"/>
    <mergeCell ref="C64:K64"/>
    <mergeCell ref="C84:K84"/>
    <mergeCell ref="C83:K83"/>
    <mergeCell ref="A53:K53"/>
    <mergeCell ref="C49:G49"/>
    <mergeCell ref="A61:K61"/>
    <mergeCell ref="C62:K62"/>
    <mergeCell ref="A77:K77"/>
    <mergeCell ref="A79:B79"/>
    <mergeCell ref="C79:D79"/>
    <mergeCell ref="E79:F79"/>
    <mergeCell ref="G79:K79"/>
    <mergeCell ref="A81:K81"/>
    <mergeCell ref="C82:K82"/>
    <mergeCell ref="C68:K68"/>
    <mergeCell ref="C69:G69"/>
    <mergeCell ref="A70:K70"/>
    <mergeCell ref="A71:K71"/>
    <mergeCell ref="R4:Y4"/>
    <mergeCell ref="R5:Y5"/>
    <mergeCell ref="R6:Y6"/>
    <mergeCell ref="R7:Y7"/>
    <mergeCell ref="R8:Y8"/>
    <mergeCell ref="A1:A2"/>
    <mergeCell ref="B2:M2"/>
    <mergeCell ref="L4:Q4"/>
    <mergeCell ref="L5:Q5"/>
    <mergeCell ref="L6:Q6"/>
    <mergeCell ref="B4:J4"/>
    <mergeCell ref="B6:J6"/>
    <mergeCell ref="L7:Q7"/>
    <mergeCell ref="L8:Q8"/>
    <mergeCell ref="B8:J8"/>
    <mergeCell ref="N19:Y19"/>
    <mergeCell ref="A19:M19"/>
    <mergeCell ref="N12:Y12"/>
    <mergeCell ref="A12:M12"/>
    <mergeCell ref="X25:Y25"/>
    <mergeCell ref="L25:M25"/>
    <mergeCell ref="H25:K25"/>
    <mergeCell ref="N25:W25"/>
    <mergeCell ref="A20:M21"/>
    <mergeCell ref="B10:J10"/>
    <mergeCell ref="B11:J11"/>
    <mergeCell ref="R9:Y9"/>
    <mergeCell ref="R10:Y10"/>
    <mergeCell ref="R11:Y11"/>
    <mergeCell ref="N13:Y18"/>
    <mergeCell ref="L9:Q9"/>
    <mergeCell ref="L10:Q10"/>
    <mergeCell ref="L11:Q11"/>
    <mergeCell ref="A13:M18"/>
    <mergeCell ref="N31:W31"/>
    <mergeCell ref="X31:Y31"/>
    <mergeCell ref="L31:M31"/>
    <mergeCell ref="B31:G31"/>
    <mergeCell ref="N28:W28"/>
    <mergeCell ref="X28:Y28"/>
    <mergeCell ref="N29:W29"/>
    <mergeCell ref="X29:Y29"/>
    <mergeCell ref="H31:K31"/>
    <mergeCell ref="H27:K27"/>
    <mergeCell ref="H28:K28"/>
    <mergeCell ref="N26:W26"/>
    <mergeCell ref="X26:Y26"/>
    <mergeCell ref="N27:W27"/>
    <mergeCell ref="X27:Y27"/>
    <mergeCell ref="H26:K26"/>
    <mergeCell ref="H29:K29"/>
    <mergeCell ref="H30:K30"/>
    <mergeCell ref="N30:W30"/>
    <mergeCell ref="X30:Y30"/>
    <mergeCell ref="C46:K46"/>
    <mergeCell ref="N20:Y21"/>
    <mergeCell ref="A23:M24"/>
    <mergeCell ref="N23:Y24"/>
    <mergeCell ref="A22:M22"/>
    <mergeCell ref="N22:Y22"/>
    <mergeCell ref="L26:M26"/>
    <mergeCell ref="L27:M27"/>
    <mergeCell ref="L28:M28"/>
    <mergeCell ref="X33:Y33"/>
    <mergeCell ref="H32:K32"/>
    <mergeCell ref="H33:K33"/>
    <mergeCell ref="L32:M32"/>
    <mergeCell ref="L33:M33"/>
    <mergeCell ref="B32:G32"/>
    <mergeCell ref="B33:G33"/>
    <mergeCell ref="L29:M29"/>
    <mergeCell ref="L30:M30"/>
    <mergeCell ref="N32:W32"/>
    <mergeCell ref="B26:G26"/>
    <mergeCell ref="B27:G27"/>
    <mergeCell ref="B28:G28"/>
    <mergeCell ref="B29:G29"/>
    <mergeCell ref="B30:G30"/>
    <mergeCell ref="AB20:AH20"/>
    <mergeCell ref="AB18:AH18"/>
    <mergeCell ref="AB19:AH19"/>
    <mergeCell ref="AB21:AH21"/>
    <mergeCell ref="AB22:AH22"/>
    <mergeCell ref="AB23:AH23"/>
    <mergeCell ref="AB24:AH24"/>
    <mergeCell ref="AB25:AH25"/>
    <mergeCell ref="AB29:AD29"/>
    <mergeCell ref="AF29:AH29"/>
    <mergeCell ref="AB2:AD2"/>
    <mergeCell ref="AE2:AF2"/>
    <mergeCell ref="AC4:AE4"/>
    <mergeCell ref="AB7:AD7"/>
    <mergeCell ref="AB14:AH14"/>
    <mergeCell ref="AE5:AH5"/>
    <mergeCell ref="AB6:AC6"/>
    <mergeCell ref="AD6:AH6"/>
    <mergeCell ref="AB5:AD5"/>
    <mergeCell ref="AB9:AH13"/>
    <mergeCell ref="X32:Y32"/>
    <mergeCell ref="N33:W33"/>
    <mergeCell ref="A57:K57"/>
    <mergeCell ref="A59:B59"/>
    <mergeCell ref="C59:D59"/>
    <mergeCell ref="E59:F59"/>
    <mergeCell ref="G59:K59"/>
    <mergeCell ref="A54:K54"/>
    <mergeCell ref="C52:G52"/>
    <mergeCell ref="A35:K35"/>
    <mergeCell ref="E37:F37"/>
    <mergeCell ref="G37:K37"/>
    <mergeCell ref="C37:D37"/>
    <mergeCell ref="A37:B37"/>
    <mergeCell ref="A39:K39"/>
    <mergeCell ref="C40:K40"/>
    <mergeCell ref="A50:K50"/>
    <mergeCell ref="A51:K51"/>
    <mergeCell ref="C41:K41"/>
    <mergeCell ref="A42:A44"/>
    <mergeCell ref="C42:K42"/>
    <mergeCell ref="C43:K43"/>
    <mergeCell ref="C44:K44"/>
    <mergeCell ref="C45:K45"/>
    <mergeCell ref="C72:G72"/>
    <mergeCell ref="A73:K73"/>
    <mergeCell ref="A74:K74"/>
    <mergeCell ref="C113:G113"/>
    <mergeCell ref="A96:K96"/>
    <mergeCell ref="C87:K87"/>
    <mergeCell ref="C88:K88"/>
    <mergeCell ref="C89:K89"/>
    <mergeCell ref="C90:K90"/>
    <mergeCell ref="C91:G91"/>
    <mergeCell ref="A92:K92"/>
    <mergeCell ref="A93:K93"/>
    <mergeCell ref="C94:G94"/>
    <mergeCell ref="A95:K95"/>
    <mergeCell ref="C85:K85"/>
    <mergeCell ref="C86:K86"/>
    <mergeCell ref="A114:K114"/>
    <mergeCell ref="A115:K115"/>
    <mergeCell ref="C116:G116"/>
    <mergeCell ref="A117:K117"/>
    <mergeCell ref="A118:K118"/>
    <mergeCell ref="Z9:AA12"/>
    <mergeCell ref="N36:S41"/>
    <mergeCell ref="A99:K99"/>
    <mergeCell ref="A101:B101"/>
    <mergeCell ref="C101:D101"/>
    <mergeCell ref="E101:F101"/>
    <mergeCell ref="G101:K101"/>
    <mergeCell ref="A103:K103"/>
    <mergeCell ref="C104:K104"/>
    <mergeCell ref="C105:K105"/>
    <mergeCell ref="M36:M41"/>
    <mergeCell ref="A106:A108"/>
    <mergeCell ref="C106:K106"/>
    <mergeCell ref="C107:K107"/>
    <mergeCell ref="C108:K108"/>
    <mergeCell ref="C109:K109"/>
    <mergeCell ref="C110:K110"/>
    <mergeCell ref="C111:K111"/>
    <mergeCell ref="C112:K112"/>
  </mergeCells>
  <hyperlinks>
    <hyperlink ref="AC34" r:id="rId1" xr:uid="{00000000-0004-0000-0500-000000000000}"/>
    <hyperlink ref="AG34" r:id="rId2" xr:uid="{00000000-0004-0000-0500-000001000000}"/>
  </hyperlinks>
  <pageMargins left="0.25" right="0.25"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AH76"/>
  <sheetViews>
    <sheetView topLeftCell="A47" zoomScaleNormal="100" workbookViewId="0">
      <selection activeCell="U41" sqref="U41"/>
    </sheetView>
  </sheetViews>
  <sheetFormatPr baseColWidth="10" defaultColWidth="11.42578125" defaultRowHeight="15" x14ac:dyDescent="0.25"/>
  <cols>
    <col min="1" max="1" width="8.7109375" style="444" customWidth="1"/>
    <col min="2" max="4" width="6.5703125" style="444" customWidth="1"/>
    <col min="5" max="5" width="8.85546875" style="444" customWidth="1"/>
    <col min="6" max="6" width="8.140625" style="444" customWidth="1"/>
    <col min="7" max="7" width="8.28515625" style="444" customWidth="1"/>
    <col min="8" max="8" width="6.5703125" style="444" customWidth="1"/>
    <col min="9" max="9" width="24.140625" style="444" customWidth="1"/>
    <col min="10" max="17" width="1.7109375" style="444" customWidth="1"/>
    <col min="18" max="18" width="10.85546875" style="444" customWidth="1"/>
    <col min="19" max="19" width="8.28515625" style="444" customWidth="1"/>
    <col min="20" max="20" width="7.140625" style="444" customWidth="1"/>
    <col min="21" max="22" width="8.28515625" style="444" customWidth="1"/>
    <col min="23" max="23" width="15.5703125" style="444" customWidth="1"/>
    <col min="24" max="24" width="7.85546875" style="444" customWidth="1"/>
    <col min="25" max="27" width="8.5703125" style="444" customWidth="1"/>
    <col min="28" max="28" width="3.5703125" style="444" customWidth="1"/>
    <col min="29" max="29" width="12.5703125" style="444" customWidth="1"/>
    <col min="30" max="30" width="7" style="444" customWidth="1"/>
    <col min="31" max="32" width="8.5703125" style="444" customWidth="1"/>
    <col min="33" max="33" width="11" style="444" customWidth="1"/>
    <col min="34" max="34" width="55.28515625" style="444" customWidth="1"/>
    <col min="35" max="35" width="9.42578125" style="444" customWidth="1"/>
    <col min="36" max="36" width="7.42578125" style="444" customWidth="1"/>
    <col min="37" max="37" width="15.5703125" style="444" customWidth="1"/>
    <col min="38" max="38" width="13.42578125" style="444" customWidth="1"/>
    <col min="39" max="39" width="13" style="444" customWidth="1"/>
    <col min="40" max="40" width="19.7109375" style="444" customWidth="1"/>
    <col min="41" max="41" width="18.42578125" style="444" customWidth="1"/>
    <col min="42" max="16384" width="11.42578125" style="444"/>
  </cols>
  <sheetData>
    <row r="1" spans="1:34" ht="31.5" customHeight="1" x14ac:dyDescent="0.25">
      <c r="A1" s="843" t="s">
        <v>7</v>
      </c>
      <c r="B1" s="438" t="s">
        <v>42</v>
      </c>
      <c r="C1" s="439"/>
      <c r="D1" s="439"/>
      <c r="E1" s="439"/>
      <c r="F1" s="439"/>
      <c r="G1" s="439"/>
      <c r="H1" s="439"/>
      <c r="I1" s="439"/>
      <c r="J1" s="439"/>
      <c r="K1" s="439"/>
      <c r="L1" s="439"/>
      <c r="M1" s="439"/>
      <c r="N1" s="439"/>
      <c r="O1" s="439"/>
      <c r="P1" s="439"/>
      <c r="Q1" s="439"/>
      <c r="R1" s="439"/>
      <c r="S1" s="439"/>
      <c r="T1" s="440"/>
      <c r="U1" s="441" t="s">
        <v>365</v>
      </c>
      <c r="V1" s="442"/>
      <c r="W1" s="442"/>
      <c r="X1" s="442"/>
      <c r="Y1" s="442"/>
      <c r="Z1" s="442"/>
      <c r="AA1" s="442"/>
      <c r="AB1" s="442"/>
      <c r="AC1" s="442"/>
      <c r="AD1" s="442"/>
      <c r="AE1" s="442"/>
      <c r="AF1" s="443"/>
    </row>
    <row r="2" spans="1:34" ht="20.25" customHeight="1" thickBot="1" x14ac:dyDescent="0.3">
      <c r="A2" s="929"/>
      <c r="B2" s="930" t="str">
        <f>INDEX(Problématiques_compétences!$A$3:$D$12,QUOTIENT(MATCH(A1,Problématiques_compétences!$D$3:$D$12,0),8)*8+2,1)</f>
        <v>Optimiser les actions de l'homme</v>
      </c>
      <c r="C2" s="931"/>
      <c r="D2" s="931"/>
      <c r="E2" s="931"/>
      <c r="F2" s="931"/>
      <c r="G2" s="931"/>
      <c r="H2" s="931"/>
      <c r="I2" s="931"/>
      <c r="J2" s="931"/>
      <c r="K2" s="931"/>
      <c r="L2" s="931"/>
      <c r="M2" s="931"/>
      <c r="N2" s="931"/>
      <c r="O2" s="931"/>
      <c r="P2" s="931"/>
      <c r="Q2" s="931"/>
      <c r="R2" s="931"/>
      <c r="S2" s="931"/>
      <c r="T2" s="932"/>
      <c r="U2" s="445" t="str">
        <f>INDEX(Problématiques_compétences!$B$3:$D$12,MATCH(A1,Problématiques_compétences!$D$3:$D$12,0),1)</f>
        <v>Comment explorer un environnement hostile ? (CDC)</v>
      </c>
      <c r="V2" s="446"/>
      <c r="W2" s="446"/>
      <c r="X2" s="446"/>
      <c r="Y2" s="446"/>
      <c r="Z2" s="446"/>
      <c r="AA2" s="446"/>
      <c r="AB2" s="446"/>
      <c r="AC2" s="446"/>
      <c r="AD2" s="446"/>
      <c r="AE2" s="446"/>
      <c r="AF2" s="447"/>
    </row>
    <row r="3" spans="1:34" ht="15.75" customHeight="1" x14ac:dyDescent="0.25">
      <c r="A3" s="438" t="s">
        <v>55</v>
      </c>
      <c r="B3" s="448"/>
      <c r="C3" s="448"/>
      <c r="D3" s="448"/>
      <c r="E3" s="449"/>
      <c r="F3" s="448"/>
      <c r="G3" s="448"/>
      <c r="H3" s="449"/>
      <c r="I3" s="448"/>
      <c r="J3" s="448"/>
      <c r="K3" s="448"/>
      <c r="L3" s="448"/>
      <c r="M3" s="448"/>
      <c r="N3" s="448"/>
      <c r="O3" s="448"/>
      <c r="P3" s="448"/>
      <c r="Q3" s="448"/>
      <c r="R3" s="450" t="s">
        <v>70</v>
      </c>
      <c r="S3" s="451"/>
      <c r="T3" s="451"/>
      <c r="U3" s="451"/>
      <c r="V3" s="448"/>
      <c r="W3" s="448"/>
      <c r="X3" s="448"/>
      <c r="Y3" s="452" t="s">
        <v>334</v>
      </c>
      <c r="Z3" s="448"/>
      <c r="AA3" s="448"/>
      <c r="AB3" s="448"/>
      <c r="AC3" s="448"/>
      <c r="AD3" s="448"/>
      <c r="AE3" s="448"/>
      <c r="AF3" s="453"/>
    </row>
    <row r="4" spans="1:34" ht="32.25" customHeight="1" x14ac:dyDescent="0.25">
      <c r="A4" s="454" t="str">
        <f t="array" aca="1" ref="A4" ca="1">IFERROR(INDEX(Problématiques_compétences!$F$2:$AK$2,SMALL(IF(INDIRECT("Problématiques_compétences!F"&amp;MATCH($A$1,Problématiques_compétences!$D$1:$D$12,0)):INDIRECT("Problématiques_compétences!AK"&amp;MATCH($A$1,Problématiques_compétences!$D$1:$D$12,0))="x",COLUMN(Problématiques_compétences!$F$1:$AK$1)-5,""),ROW()-3)),"")</f>
        <v>CT 2.1</v>
      </c>
      <c r="B4" s="916" t="str">
        <f ca="1">INDEX(Programme!$B$4:$C$46,MATCH(A4,Programme!$B$4:$B$46,0),2)</f>
        <v>► Identifier un besoin et énoncer un problème technique, identifier les conditions, contraintes (normes et règlements) et ressources correspondantes.</v>
      </c>
      <c r="C4" s="916"/>
      <c r="D4" s="916"/>
      <c r="E4" s="916"/>
      <c r="F4" s="916"/>
      <c r="G4" s="916"/>
      <c r="H4" s="916"/>
      <c r="I4" s="916"/>
      <c r="J4" s="916"/>
      <c r="K4" s="916"/>
      <c r="L4" s="916"/>
      <c r="M4" s="916"/>
      <c r="N4" s="916"/>
      <c r="O4" s="916"/>
      <c r="P4" s="916"/>
      <c r="Q4" s="933"/>
      <c r="R4" s="455" t="str">
        <f t="array" aca="1" ref="R4" ca="1">INDEX(Programme!$B$3:$G$46,MATCH($A$4,Programme!$B$3:$B$46,0),SMALL(IF(INDIRECT("Programme!D"&amp;MATCH($A$4,Programme!$B$1:$B$46,0)):INDIRECT("Programme!G"&amp;MATCH($A$4,Programme!$B$1:$B$46,0))&lt;&gt;"",COLUMN(Programme!$D$3:$G$3)-1),ROW()-3))</f>
        <v>DIC.1.1</v>
      </c>
      <c r="S4" s="917" t="str">
        <f ca="1">IFERROR(INDEX(Programme!$I$7:$J$94,MATCH($R4,Programme!$I$7:$I$94,0),2),"")</f>
        <v>Identifier un besoin (biens matériels ou services) et énoncer un problème technique.</v>
      </c>
      <c r="T4" s="917"/>
      <c r="U4" s="917"/>
      <c r="V4" s="917"/>
      <c r="W4" s="917"/>
      <c r="X4" s="918"/>
      <c r="Y4" s="919" t="str">
        <f ca="1">IFERROR(INDEX(Programme!$K$7:$L$94,MATCH($R4&amp;".1",Programme!$K$7:$K$94,0),2),"")&amp;IFERROR(INDEX(Programme!$K$7:$L$94,MATCH($R4&amp;".2",Programme!$K$7:$K$94,0),2),"")&amp;IFERROR(INDEX(Programme!$K$7:$L$94,MATCH($R4&amp;".3",Programme!$K$7:$K$94,0),2),"")&amp;IFERROR(INDEX(Programme!$K$7:$L$94,MATCH($R4&amp;".4",Programme!$K$7:$K$94,0),2),"")&amp;IFERROR(INDEX(Programme!$K$7:$L$94,MATCH($R4&amp;".5",Programme!$K$7:$K$94,0),2),"")&amp;IFERROR(INDEX(Programme!$K$7:$L$94,MATCH($R4&amp;".6",Programme!$K$7:$K$94,0),2),"")</f>
        <v xml:space="preserve">Besoin, contraintes, normalisation. </v>
      </c>
      <c r="Z4" s="917"/>
      <c r="AA4" s="917"/>
      <c r="AB4" s="917"/>
      <c r="AC4" s="917"/>
      <c r="AD4" s="917"/>
      <c r="AE4" s="917"/>
      <c r="AF4" s="920"/>
    </row>
    <row r="5" spans="1:34" ht="32.25" customHeight="1" x14ac:dyDescent="0.25">
      <c r="A5" s="456"/>
      <c r="B5" s="457"/>
      <c r="C5" s="457"/>
      <c r="D5" s="457"/>
      <c r="E5" s="458"/>
      <c r="F5" s="458"/>
      <c r="G5" s="458"/>
      <c r="H5" s="458"/>
      <c r="I5" s="458"/>
      <c r="J5" s="458"/>
      <c r="K5" s="458"/>
      <c r="L5" s="458"/>
      <c r="M5" s="458"/>
      <c r="N5" s="458"/>
      <c r="O5" s="458"/>
      <c r="P5" s="458"/>
      <c r="Q5" s="458"/>
      <c r="R5" s="459" t="str">
        <f t="array" aca="1" ref="R5" ca="1">IFERROR(INDEX(Programme!$B$3:$G$46,MATCH($A$4,Programme!$B$3:$B$46,0),SMALL(IF(INDIRECT("Programme!D"&amp;MATCH($A$4,Programme!$B$1:$B$46,0)):INDIRECT("Programme!G"&amp;MATCH($A$4,Programme!$B$1:$B$46,0))&lt;&gt;"",COLUMN(Programme!$D$3:$G$3)-1),ROW()-3)),"")</f>
        <v>DIC.1.2</v>
      </c>
      <c r="S5" s="909" t="str">
        <f ca="1">IFERROR(INDEX(Programme!$I$7:$J$94,MATCH($R5,Programme!$I$7:$I$94,0),2),"")</f>
        <v>Identifier les conditions, contraintes (normes et règlements) et ressources correspondantes, qualifier et quantifier simplement les performances d’un objet technique existant ou à créer.</v>
      </c>
      <c r="T5" s="909"/>
      <c r="U5" s="909"/>
      <c r="V5" s="909"/>
      <c r="W5" s="909"/>
      <c r="X5" s="910"/>
      <c r="Y5" s="911" t="str">
        <f ca="1">IFERROR(INDEX(Programme!$K$7:$L$94,MATCH($R5&amp;".1",Programme!$K$7:$K$94,0),2),"")&amp;IFERROR(INDEX(Programme!$K$7:$L$94,MATCH($R5&amp;".2",Programme!$K$7:$K$94,0),2),"")&amp;IFERROR(INDEX(Programme!$K$7:$L$94,MATCH($R5&amp;".3",Programme!$K$7:$K$94,0),2),"")&amp;IFERROR(INDEX(Programme!$K$7:$L$94,MATCH($R5&amp;".4",Programme!$K$7:$K$94,0),2),"")&amp;IFERROR(INDEX(Programme!$K$7:$L$94,MATCH($R5&amp;".5",Programme!$K$7:$K$94,0),2),"")&amp;IFERROR(INDEX(Programme!$K$7:$L$94,MATCH($R5&amp;".6",Programme!$K$7:$K$94,0),2),"")</f>
        <v xml:space="preserve">Principaux éléments d’un cahier des charges. </v>
      </c>
      <c r="Z5" s="909"/>
      <c r="AA5" s="909"/>
      <c r="AB5" s="909"/>
      <c r="AC5" s="909"/>
      <c r="AD5" s="909"/>
      <c r="AE5" s="909"/>
      <c r="AF5" s="912"/>
    </row>
    <row r="6" spans="1:34" ht="32.25" customHeight="1" x14ac:dyDescent="0.25">
      <c r="A6" s="454" t="str">
        <f t="array" aca="1" ref="A6" ca="1">IFERROR(INDEX(Problématiques_compétences!$F$2:$AK$2,SMALL(IF(INDIRECT("Problématiques_compétences!F"&amp;MATCH($A$1,Problématiques_compétences!$D$1:$D$12,0)):INDIRECT("Problématiques_compétences!AK"&amp;MATCH($A$1,Problématiques_compétences!$D$1:$D$12,0))="x",COLUMN(Problématiques_compétences!$F$1:$AK$1)-5,""),ROW()-4)),"")</f>
        <v>CT 2.3</v>
      </c>
      <c r="B6" s="916" t="str">
        <f ca="1">IFERROR(INDEX(Programme!$B$4:$C$46,MATCH(A6,Programme!$B$4:$B$46,0),2),"")</f>
        <v>► S’approprier un cahier des charges.</v>
      </c>
      <c r="C6" s="916"/>
      <c r="D6" s="916"/>
      <c r="E6" s="916"/>
      <c r="F6" s="916"/>
      <c r="G6" s="916"/>
      <c r="H6" s="916"/>
      <c r="I6" s="916"/>
      <c r="J6" s="916"/>
      <c r="K6" s="916"/>
      <c r="L6" s="916"/>
      <c r="M6" s="916"/>
      <c r="N6" s="916"/>
      <c r="O6" s="916"/>
      <c r="P6" s="916"/>
      <c r="Q6" s="916"/>
      <c r="R6" s="455" t="str">
        <f t="array" aca="1" ref="R6" ca="1">IFERROR(INDEX(Programme!$B$3:$G$46,MATCH($A$6,Programme!$B$3:$B$46,0),SMALL(IF(INDIRECT("Programme!D"&amp;MATCH($A$6,Programme!$B$1:$B$46,0)):INDIRECT("Programme!G"&amp;MATCH($A$6,Programme!$B$1:$B$46,0))&lt;&gt;"",COLUMN(Programme!$D$3:$G$3)-1),ROW()-5)),"")</f>
        <v>DIC.1.2</v>
      </c>
      <c r="S6" s="917" t="str">
        <f ca="1">IFERROR(INDEX(Programme!$I$7:$J$94,MATCH($R6,Programme!$I$7:$I$94,0),2),"")</f>
        <v>Identifier les conditions, contraintes (normes et règlements) et ressources correspondantes, qualifier et quantifier simplement les performances d’un objet technique existant ou à créer.</v>
      </c>
      <c r="T6" s="917"/>
      <c r="U6" s="917"/>
      <c r="V6" s="917"/>
      <c r="W6" s="917"/>
      <c r="X6" s="918"/>
      <c r="Y6" s="919" t="str">
        <f ca="1">IFERROR(INDEX(Programme!$K$7:$L$94,MATCH($R6&amp;".1",Programme!$K$7:$K$94,0),2),"")&amp;IFERROR(INDEX(Programme!$K$7:$L$94,MATCH($R6&amp;".2",Programme!$K$7:$K$94,0),2),"")&amp;IFERROR(INDEX(Programme!$K$7:$L$94,MATCH($R6&amp;".3",Programme!$K$7:$K$94,0),2),"")&amp;IFERROR(INDEX(Programme!$K$7:$L$94,MATCH($R6&amp;".4",Programme!$K$7:$K$94,0),2),"")&amp;IFERROR(INDEX(Programme!$K$7:$L$94,MATCH($R6&amp;".5",Programme!$K$7:$K$94,0),2),"")&amp;IFERROR(INDEX(Programme!$K$7:$L$94,MATCH($R6&amp;".6",Programme!$K$7:$K$94,0),2),"")</f>
        <v xml:space="preserve">Principaux éléments d’un cahier des charges. </v>
      </c>
      <c r="Z6" s="917"/>
      <c r="AA6" s="917"/>
      <c r="AB6" s="917"/>
      <c r="AC6" s="917"/>
      <c r="AD6" s="917"/>
      <c r="AE6" s="917"/>
      <c r="AF6" s="920"/>
    </row>
    <row r="7" spans="1:34" ht="32.25" customHeight="1" x14ac:dyDescent="0.25">
      <c r="A7" s="460"/>
      <c r="B7" s="461"/>
      <c r="C7" s="461"/>
      <c r="D7" s="461"/>
      <c r="E7" s="461"/>
      <c r="F7" s="461"/>
      <c r="G7" s="461"/>
      <c r="H7" s="461"/>
      <c r="I7" s="461"/>
      <c r="J7" s="461"/>
      <c r="K7" s="461"/>
      <c r="L7" s="461"/>
      <c r="M7" s="461"/>
      <c r="N7" s="461"/>
      <c r="O7" s="461"/>
      <c r="P7" s="461"/>
      <c r="Q7" s="461"/>
      <c r="R7" s="459" t="str">
        <f t="array" aca="1" ref="R7" ca="1">IFERROR(INDEX(Programme!$B$3:$G$46,MATCH($A$6,Programme!$B$3:$B$46,0),SMALL(IF(INDIRECT("Programme!D"&amp;MATCH($A$6,Programme!$B$1:$B$46,0)):INDIRECT("Programme!G"&amp;MATCH($A$6,Programme!$B$1:$B$46,0))&lt;&gt;"",COLUMN(Programme!$D$3:$G$3)-1),ROW()-5)),"")</f>
        <v/>
      </c>
      <c r="S7" s="909" t="str">
        <f ca="1">IFERROR(INDEX(Programme!$I$7:$J$94,MATCH($R7,Programme!$I$7:$I$94,0),2),"")</f>
        <v/>
      </c>
      <c r="T7" s="909"/>
      <c r="U7" s="909"/>
      <c r="V7" s="909"/>
      <c r="W7" s="909"/>
      <c r="X7" s="910"/>
      <c r="Y7" s="911" t="str">
        <f ca="1">IFERROR(INDEX(Programme!$K$7:$L$94,MATCH($R7&amp;".1",Programme!$K$7:$K$94,0),2),"")&amp;IFERROR(INDEX(Programme!$K$7:$L$94,MATCH($R7&amp;".2",Programme!$K$7:$K$94,0),2),"")&amp;IFERROR(INDEX(Programme!$K$7:$L$94,MATCH($R7&amp;".3",Programme!$K$7:$K$94,0),2),"")&amp;IFERROR(INDEX(Programme!$K$7:$L$94,MATCH($R7&amp;".4",Programme!$K$7:$K$94,0),2),"")&amp;IFERROR(INDEX(Programme!$K$7:$L$94,MATCH($R7&amp;".5",Programme!$K$7:$K$94,0),2),"")&amp;IFERROR(INDEX(Programme!$K$7:$L$94,MATCH($R7&amp;".6",Programme!$K$7:$K$94,0),2),"")</f>
        <v/>
      </c>
      <c r="Z7" s="909"/>
      <c r="AA7" s="909"/>
      <c r="AB7" s="909"/>
      <c r="AC7" s="909"/>
      <c r="AD7" s="909"/>
      <c r="AE7" s="909"/>
      <c r="AF7" s="912"/>
    </row>
    <row r="8" spans="1:34" ht="52.5" customHeight="1" x14ac:dyDescent="0.25">
      <c r="A8" s="454" t="str">
        <f t="array" aca="1" ref="A8" ca="1">IFERROR(INDEX(Problématiques_compétences!$F$2:$AK$2,SMALL(IF(INDIRECT("Problématiques_compétences!F"&amp;MATCH($A$1,Problématiques_compétences!$D$1:$D$12,0)):INDIRECT("Problématiques_compétences!AK"&amp;MATCH($A$1,Problématiques_compétences!$D$1:$D$12,0))="x",COLUMN(Problématiques_compétences!$F$1:$AK$1)-5,""),ROW()-5)),"")</f>
        <v>CT 2.5</v>
      </c>
      <c r="B8" s="916" t="str">
        <f ca="1">IFERROR(INDEX(Programme!$B$4:$C$46,MATCH(A8,Programme!$B$4:$B$46,0),2),"")</f>
        <v>► Imaginer des solutions en réponse au besoin.</v>
      </c>
      <c r="C8" s="916"/>
      <c r="D8" s="916"/>
      <c r="E8" s="916"/>
      <c r="F8" s="916"/>
      <c r="G8" s="916"/>
      <c r="H8" s="916"/>
      <c r="I8" s="916"/>
      <c r="J8" s="916"/>
      <c r="K8" s="916"/>
      <c r="L8" s="916"/>
      <c r="M8" s="916"/>
      <c r="N8" s="916"/>
      <c r="O8" s="916"/>
      <c r="P8" s="916"/>
      <c r="Q8" s="916"/>
      <c r="R8" s="455" t="str">
        <f t="array" aca="1" ref="R8" ca="1">IFERROR(INDEX(Programme!$B$3:$G$46,MATCH($A$8,Programme!$B$3:$B$46,0),SMALL(IF(INDIRECT("Programme!D"&amp;MATCH($A$8,Programme!$B$1:$B$46,0)):INDIRECT("Programme!G"&amp;MATCH($A$8,Programme!$B$1:$B$46,0))&lt;&gt;"",COLUMN(Programme!$D$3:$G$3)-1),ROW()-7)),"")</f>
        <v>DIC.1.5</v>
      </c>
      <c r="S8" s="917" t="str">
        <f ca="1">IFERROR(INDEX(Programme!$I$7:$J$94,MATCH($R8,Programme!$I$7:$I$94,0),2),"")</f>
        <v>Imaginer des solutions pour produire des objets et des éléments de programmes informatiques en réponse au besoin.</v>
      </c>
      <c r="T8" s="917"/>
      <c r="U8" s="917"/>
      <c r="V8" s="917"/>
      <c r="W8" s="917"/>
      <c r="X8" s="918"/>
      <c r="Y8" s="919" t="str">
        <f ca="1">IFERROR(INDEX(Programme!$K$7:$L$94,MATCH($R8&amp;".1",Programme!$K$7:$K$94,0),2),"")&amp;IFERROR(INDEX(Programme!$K$7:$L$94,MATCH($R8&amp;".2",Programme!$K$7:$K$94,0),2),"")&amp;IFERROR(INDEX(Programme!$K$7:$L$94,MATCH($R8&amp;".3",Programme!$K$7:$K$94,0),2),"")&amp;IFERROR(INDEX(Programme!$K$7:$L$94,MATCH($R8&amp;".4",Programme!$K$7:$K$94,0),2),"")&amp;IFERROR(INDEX(Programme!$K$7:$L$94,MATCH($R8&amp;".5",Programme!$K$7:$K$94,0),2),"")&amp;IFERROR(INDEX(Programme!$K$7:$L$94,MATCH($R8&amp;".6",Programme!$K$7:$K$94,0),2),"")</f>
        <v>Design. Innovation et créativité. Veille. Représentation de solutions (croquis, schémas, algorithmes). Réalité augmentée. Objets connectés.</v>
      </c>
      <c r="Z8" s="917"/>
      <c r="AA8" s="917"/>
      <c r="AB8" s="917"/>
      <c r="AC8" s="917"/>
      <c r="AD8" s="917"/>
      <c r="AE8" s="917"/>
      <c r="AF8" s="920"/>
      <c r="AG8" s="462"/>
      <c r="AH8" s="462"/>
    </row>
    <row r="9" spans="1:34" ht="32.25" customHeight="1" x14ac:dyDescent="0.25">
      <c r="A9" s="463"/>
      <c r="B9" s="464"/>
      <c r="C9" s="464"/>
      <c r="D9" s="464"/>
      <c r="E9" s="464"/>
      <c r="F9" s="464"/>
      <c r="G9" s="464"/>
      <c r="H9" s="464"/>
      <c r="I9" s="464"/>
      <c r="J9" s="464"/>
      <c r="K9" s="464"/>
      <c r="L9" s="464"/>
      <c r="M9" s="464"/>
      <c r="N9" s="464"/>
      <c r="O9" s="464"/>
      <c r="P9" s="464"/>
      <c r="Q9" s="464"/>
      <c r="R9" s="459" t="str">
        <f t="array" aca="1" ref="R9" ca="1">IFERROR(INDEX(Programme!$B$3:$G$46,MATCH($A$8,Programme!$B$3:$B$46,0),SMALL(IF(INDIRECT("Programme!D"&amp;MATCH($A$8,Programme!$B$1:$B$46,0)):INDIRECT("Programme!G"&amp;MATCH($A$8,Programme!$B$1:$B$46,0))&lt;&gt;"",COLUMN(Programme!$D$3:$G$3)-1),ROW()-7)),"")</f>
        <v/>
      </c>
      <c r="S9" s="909" t="str">
        <f ca="1">IFERROR(INDEX(Programme!$I$7:$J$94,MATCH($R9,Programme!$I$7:$I$94,0),2),"")</f>
        <v/>
      </c>
      <c r="T9" s="909"/>
      <c r="U9" s="909"/>
      <c r="V9" s="909"/>
      <c r="W9" s="909"/>
      <c r="X9" s="910"/>
      <c r="Y9" s="911" t="str">
        <f ca="1">IFERROR(INDEX(Programme!$K$7:$L$94,MATCH($R9&amp;".1",Programme!$K$7:$K$94,0),2),"")&amp;IFERROR(INDEX(Programme!$K$7:$L$94,MATCH($R9&amp;".2",Programme!$K$7:$K$94,0),2),"")&amp;IFERROR(INDEX(Programme!$K$7:$L$94,MATCH($R9&amp;".3",Programme!$K$7:$K$94,0),2),"")&amp;IFERROR(INDEX(Programme!$K$7:$L$94,MATCH($R9&amp;".4",Programme!$K$7:$K$94,0),2),"")&amp;IFERROR(INDEX(Programme!$K$7:$L$94,MATCH($R9&amp;".5",Programme!$K$7:$K$94,0),2),"")&amp;IFERROR(INDEX(Programme!$K$7:$L$94,MATCH($R9&amp;".6",Programme!$K$7:$K$94,0),2),"")</f>
        <v/>
      </c>
      <c r="Z9" s="909"/>
      <c r="AA9" s="909"/>
      <c r="AB9" s="909"/>
      <c r="AC9" s="909"/>
      <c r="AD9" s="909"/>
      <c r="AE9" s="909"/>
      <c r="AF9" s="912"/>
      <c r="AG9" s="465"/>
      <c r="AH9" s="466"/>
    </row>
    <row r="10" spans="1:34" ht="32.25" customHeight="1" x14ac:dyDescent="0.25">
      <c r="A10" s="454" t="str">
        <f t="array" aca="1" ref="A10" ca="1">IFERROR(INDEX(Problématiques_compétences!$F$2:$AK$2,SMALL(IF(INDIRECT("Problématiques_compétences!F"&amp;MATCH($A$1,Problématiques_compétences!$D$1:$D$12,0)):INDIRECT("Problématiques_compétences!AK"&amp;MATCH($A$1,Problématiques_compétences!$D$1:$D$12,0))="x",COLUMN(Problématiques_compétences!$F$1:$AK$1)-5,""),ROW()-6)),"")</f>
        <v/>
      </c>
      <c r="B10" s="916" t="str">
        <f ca="1">IFERROR(INDEX(Programme!$B$4:$C$46,MATCH(A10,Programme!$B$4:$B$46,0),2),"")</f>
        <v/>
      </c>
      <c r="C10" s="916"/>
      <c r="D10" s="916"/>
      <c r="E10" s="916"/>
      <c r="F10" s="916"/>
      <c r="G10" s="916"/>
      <c r="H10" s="916"/>
      <c r="I10" s="916"/>
      <c r="J10" s="916"/>
      <c r="K10" s="916"/>
      <c r="L10" s="916"/>
      <c r="M10" s="916"/>
      <c r="N10" s="916"/>
      <c r="O10" s="916"/>
      <c r="P10" s="916"/>
      <c r="Q10" s="916"/>
      <c r="R10" s="455" t="str">
        <f t="array" aca="1" ref="R10" ca="1">IFERROR(INDEX(Programme!$B$3:$G$46,MATCH($A$10,Programme!$B$3:$B$46,0),SMALL(IF(INDIRECT("Programme!D"&amp;MATCH($A$10,Programme!$B$1:$B$46,0)):INDIRECT("Programme!G"&amp;MATCH($A$10,Programme!$B$1:$B$46,0))&lt;&gt;"",COLUMN(Programme!$D$3:$G$3)-1),ROW()-9)),"")</f>
        <v/>
      </c>
      <c r="S10" s="917" t="str">
        <f ca="1">IFERROR(INDEX(Programme!$I$7:$J$94,MATCH($R10,Programme!$I$7:$I$94,0),2),"")</f>
        <v/>
      </c>
      <c r="T10" s="917"/>
      <c r="U10" s="917"/>
      <c r="V10" s="917"/>
      <c r="W10" s="917"/>
      <c r="X10" s="918"/>
      <c r="Y10" s="919" t="str">
        <f ca="1">IFERROR(INDEX(Programme!$K$7:$L$94,MATCH($R10&amp;".1",Programme!$K$7:$K$94,0),2),"")&amp;IFERROR(INDEX(Programme!$K$7:$L$94,MATCH($R10&amp;".2",Programme!$K$7:$K$94,0),2),"")&amp;IFERROR(INDEX(Programme!$K$7:$L$94,MATCH($R10&amp;".3",Programme!$K$7:$K$94,0),2),"")&amp;IFERROR(INDEX(Programme!$K$7:$L$94,MATCH($R10&amp;".4",Programme!$K$7:$K$94,0),2),"")&amp;IFERROR(INDEX(Programme!$K$7:$L$94,MATCH($R10&amp;".5",Programme!$K$7:$K$94,0),2),"")&amp;IFERROR(INDEX(Programme!$K$7:$L$94,MATCH($R10&amp;".6",Programme!$K$7:$K$94,0),2),"")</f>
        <v/>
      </c>
      <c r="Z10" s="917"/>
      <c r="AA10" s="917"/>
      <c r="AB10" s="917"/>
      <c r="AC10" s="917"/>
      <c r="AD10" s="917"/>
      <c r="AE10" s="917"/>
      <c r="AF10" s="920"/>
      <c r="AG10" s="467"/>
      <c r="AH10" s="466"/>
    </row>
    <row r="11" spans="1:34" ht="32.25" customHeight="1" thickBot="1" x14ac:dyDescent="0.3">
      <c r="A11" s="454"/>
      <c r="B11" s="916"/>
      <c r="C11" s="916"/>
      <c r="D11" s="916"/>
      <c r="E11" s="916"/>
      <c r="F11" s="916"/>
      <c r="G11" s="916"/>
      <c r="H11" s="916"/>
      <c r="I11" s="916"/>
      <c r="J11" s="916"/>
      <c r="K11" s="916"/>
      <c r="L11" s="916"/>
      <c r="M11" s="916"/>
      <c r="N11" s="916"/>
      <c r="O11" s="916"/>
      <c r="P11" s="916"/>
      <c r="Q11" s="916"/>
      <c r="R11" s="455" t="str">
        <f t="array" aca="1" ref="R11" ca="1">IFERROR(INDEX(Programme!$B$3:$G$46,MATCH($A$10,Programme!$B$3:$B$46,0),SMALL(IF(INDIRECT("Programme!D"&amp;MATCH($A$10,Programme!$B$1:$B$46,0)):INDIRECT("Programme!G"&amp;MATCH($A$10,Programme!$B$1:$B$46,0))&lt;&gt;"",COLUMN(Programme!$D$3:$G$3)-1),ROW()-9)),"")</f>
        <v/>
      </c>
      <c r="S11" s="917" t="str">
        <f ca="1">IFERROR(INDEX(Programme!$I$7:$J$94,MATCH($R11,Programme!$I$7:$I$94,0),2),"")</f>
        <v/>
      </c>
      <c r="T11" s="917"/>
      <c r="U11" s="921"/>
      <c r="V11" s="921"/>
      <c r="W11" s="921"/>
      <c r="X11" s="922"/>
      <c r="Y11" s="919" t="str">
        <f ca="1">IFERROR(INDEX(Programme!$K$7:$L$94,MATCH($R11&amp;".1",Programme!$K$7:$K$94,0),2),"")&amp;IFERROR(INDEX(Programme!$K$7:$L$94,MATCH($R11&amp;".2",Programme!$K$7:$K$94,0),2),"")&amp;IFERROR(INDEX(Programme!$K$7:$L$94,MATCH($R11&amp;".3",Programme!$K$7:$K$94,0),2),"")&amp;IFERROR(INDEX(Programme!$K$7:$L$94,MATCH($R11&amp;".4",Programme!$K$7:$K$94,0),2),"")&amp;IFERROR(INDEX(Programme!$K$7:$L$94,MATCH($R11&amp;".5",Programme!$K$7:$K$94,0),2),"")&amp;IFERROR(INDEX(Programme!$K$7:$L$94,MATCH($R11&amp;".6",Programme!$K$7:$K$94,0),2),"")</f>
        <v/>
      </c>
      <c r="Z11" s="917"/>
      <c r="AA11" s="917"/>
      <c r="AB11" s="917"/>
      <c r="AC11" s="917"/>
      <c r="AD11" s="917"/>
      <c r="AE11" s="917"/>
      <c r="AF11" s="920"/>
      <c r="AG11" s="467"/>
      <c r="AH11" s="466"/>
    </row>
    <row r="12" spans="1:34" ht="16.5" customHeight="1" x14ac:dyDescent="0.25">
      <c r="A12" s="923" t="s">
        <v>69</v>
      </c>
      <c r="B12" s="924"/>
      <c r="C12" s="924"/>
      <c r="D12" s="924"/>
      <c r="E12" s="924"/>
      <c r="F12" s="924"/>
      <c r="G12" s="924"/>
      <c r="H12" s="924"/>
      <c r="I12" s="924"/>
      <c r="J12" s="924"/>
      <c r="K12" s="924"/>
      <c r="L12" s="924"/>
      <c r="M12" s="924"/>
      <c r="N12" s="924"/>
      <c r="O12" s="924"/>
      <c r="P12" s="924"/>
      <c r="Q12" s="924"/>
      <c r="R12" s="924"/>
      <c r="S12" s="924"/>
      <c r="T12" s="925"/>
      <c r="U12" s="926" t="s">
        <v>71</v>
      </c>
      <c r="V12" s="927"/>
      <c r="W12" s="927"/>
      <c r="X12" s="927"/>
      <c r="Y12" s="927"/>
      <c r="Z12" s="927"/>
      <c r="AA12" s="927"/>
      <c r="AB12" s="927"/>
      <c r="AC12" s="927"/>
      <c r="AD12" s="927"/>
      <c r="AE12" s="927"/>
      <c r="AF12" s="928"/>
      <c r="AG12" s="467"/>
      <c r="AH12" s="466"/>
    </row>
    <row r="13" spans="1:34" ht="16.5" customHeight="1" x14ac:dyDescent="0.25">
      <c r="A13" s="770" t="s">
        <v>536</v>
      </c>
      <c r="B13" s="771"/>
      <c r="C13" s="771"/>
      <c r="D13" s="771"/>
      <c r="E13" s="771"/>
      <c r="F13" s="771"/>
      <c r="G13" s="771"/>
      <c r="H13" s="771"/>
      <c r="I13" s="771"/>
      <c r="J13" s="771"/>
      <c r="K13" s="771"/>
      <c r="L13" s="771"/>
      <c r="M13" s="771"/>
      <c r="N13" s="771"/>
      <c r="O13" s="771"/>
      <c r="P13" s="771"/>
      <c r="Q13" s="771"/>
      <c r="R13" s="771"/>
      <c r="S13" s="771"/>
      <c r="T13" s="772"/>
      <c r="U13" s="908" t="s">
        <v>530</v>
      </c>
      <c r="V13" s="810"/>
      <c r="W13" s="810"/>
      <c r="X13" s="810"/>
      <c r="Y13" s="810"/>
      <c r="Z13" s="810"/>
      <c r="AA13" s="810"/>
      <c r="AB13" s="810"/>
      <c r="AC13" s="810"/>
      <c r="AD13" s="810"/>
      <c r="AE13" s="810"/>
      <c r="AF13" s="811"/>
    </row>
    <row r="14" spans="1:34" ht="16.5" customHeight="1" x14ac:dyDescent="0.25">
      <c r="A14" s="770"/>
      <c r="B14" s="771"/>
      <c r="C14" s="771"/>
      <c r="D14" s="771"/>
      <c r="E14" s="771"/>
      <c r="F14" s="771"/>
      <c r="G14" s="771"/>
      <c r="H14" s="771"/>
      <c r="I14" s="771"/>
      <c r="J14" s="771"/>
      <c r="K14" s="771"/>
      <c r="L14" s="771"/>
      <c r="M14" s="771"/>
      <c r="N14" s="771"/>
      <c r="O14" s="771"/>
      <c r="P14" s="771"/>
      <c r="Q14" s="771"/>
      <c r="R14" s="771"/>
      <c r="S14" s="771"/>
      <c r="T14" s="772"/>
      <c r="U14" s="809"/>
      <c r="V14" s="810"/>
      <c r="W14" s="810"/>
      <c r="X14" s="810"/>
      <c r="Y14" s="810"/>
      <c r="Z14" s="810"/>
      <c r="AA14" s="810"/>
      <c r="AB14" s="810"/>
      <c r="AC14" s="810"/>
      <c r="AD14" s="810"/>
      <c r="AE14" s="810"/>
      <c r="AF14" s="811"/>
    </row>
    <row r="15" spans="1:34" ht="16.5" customHeight="1" x14ac:dyDescent="0.25">
      <c r="A15" s="770"/>
      <c r="B15" s="771"/>
      <c r="C15" s="771"/>
      <c r="D15" s="771"/>
      <c r="E15" s="771"/>
      <c r="F15" s="771"/>
      <c r="G15" s="771"/>
      <c r="H15" s="771"/>
      <c r="I15" s="771"/>
      <c r="J15" s="771"/>
      <c r="K15" s="771"/>
      <c r="L15" s="771"/>
      <c r="M15" s="771"/>
      <c r="N15" s="771"/>
      <c r="O15" s="771"/>
      <c r="P15" s="771"/>
      <c r="Q15" s="771"/>
      <c r="R15" s="771"/>
      <c r="S15" s="771"/>
      <c r="T15" s="772"/>
      <c r="U15" s="809"/>
      <c r="V15" s="810"/>
      <c r="W15" s="810"/>
      <c r="X15" s="810"/>
      <c r="Y15" s="810"/>
      <c r="Z15" s="810"/>
      <c r="AA15" s="810"/>
      <c r="AB15" s="810"/>
      <c r="AC15" s="810"/>
      <c r="AD15" s="810"/>
      <c r="AE15" s="810"/>
      <c r="AF15" s="811"/>
    </row>
    <row r="16" spans="1:34" ht="16.5" customHeight="1" x14ac:dyDescent="0.25">
      <c r="A16" s="770"/>
      <c r="B16" s="771"/>
      <c r="C16" s="771"/>
      <c r="D16" s="771"/>
      <c r="E16" s="771"/>
      <c r="F16" s="771"/>
      <c r="G16" s="771"/>
      <c r="H16" s="771"/>
      <c r="I16" s="771"/>
      <c r="J16" s="771"/>
      <c r="K16" s="771"/>
      <c r="L16" s="771"/>
      <c r="M16" s="771"/>
      <c r="N16" s="771"/>
      <c r="O16" s="771"/>
      <c r="P16" s="771"/>
      <c r="Q16" s="771"/>
      <c r="R16" s="771"/>
      <c r="S16" s="771"/>
      <c r="T16" s="772"/>
      <c r="U16" s="809"/>
      <c r="V16" s="810"/>
      <c r="W16" s="810"/>
      <c r="X16" s="810"/>
      <c r="Y16" s="810"/>
      <c r="Z16" s="810"/>
      <c r="AA16" s="810"/>
      <c r="AB16" s="810"/>
      <c r="AC16" s="810"/>
      <c r="AD16" s="810"/>
      <c r="AE16" s="810"/>
      <c r="AF16" s="811"/>
    </row>
    <row r="17" spans="1:32" ht="19.5" customHeight="1" x14ac:dyDescent="0.25">
      <c r="A17" s="770"/>
      <c r="B17" s="771"/>
      <c r="C17" s="771"/>
      <c r="D17" s="771"/>
      <c r="E17" s="771"/>
      <c r="F17" s="771"/>
      <c r="G17" s="771"/>
      <c r="H17" s="771"/>
      <c r="I17" s="771"/>
      <c r="J17" s="771"/>
      <c r="K17" s="771"/>
      <c r="L17" s="771"/>
      <c r="M17" s="771"/>
      <c r="N17" s="771"/>
      <c r="O17" s="771"/>
      <c r="P17" s="771"/>
      <c r="Q17" s="771"/>
      <c r="R17" s="771"/>
      <c r="S17" s="771"/>
      <c r="T17" s="772"/>
      <c r="U17" s="809"/>
      <c r="V17" s="810"/>
      <c r="W17" s="810"/>
      <c r="X17" s="810"/>
      <c r="Y17" s="810"/>
      <c r="Z17" s="810"/>
      <c r="AA17" s="810"/>
      <c r="AB17" s="810"/>
      <c r="AC17" s="810"/>
      <c r="AD17" s="810"/>
      <c r="AE17" s="810"/>
      <c r="AF17" s="811"/>
    </row>
    <row r="18" spans="1:32" ht="20.25" customHeight="1" x14ac:dyDescent="0.25">
      <c r="A18" s="819"/>
      <c r="B18" s="820"/>
      <c r="C18" s="820"/>
      <c r="D18" s="820"/>
      <c r="E18" s="820"/>
      <c r="F18" s="820"/>
      <c r="G18" s="820"/>
      <c r="H18" s="820"/>
      <c r="I18" s="820"/>
      <c r="J18" s="820"/>
      <c r="K18" s="820"/>
      <c r="L18" s="820"/>
      <c r="M18" s="820"/>
      <c r="N18" s="820"/>
      <c r="O18" s="820"/>
      <c r="P18" s="820"/>
      <c r="Q18" s="820"/>
      <c r="R18" s="820"/>
      <c r="S18" s="820"/>
      <c r="T18" s="821"/>
      <c r="U18" s="812"/>
      <c r="V18" s="813"/>
      <c r="W18" s="813"/>
      <c r="X18" s="813"/>
      <c r="Y18" s="813"/>
      <c r="Z18" s="813"/>
      <c r="AA18" s="813"/>
      <c r="AB18" s="813"/>
      <c r="AC18" s="813"/>
      <c r="AD18" s="813"/>
      <c r="AE18" s="813"/>
      <c r="AF18" s="814"/>
    </row>
    <row r="19" spans="1:32" ht="32.25" customHeight="1" x14ac:dyDescent="0.25">
      <c r="A19" s="899" t="s">
        <v>366</v>
      </c>
      <c r="B19" s="900"/>
      <c r="C19" s="900"/>
      <c r="D19" s="900"/>
      <c r="E19" s="900"/>
      <c r="F19" s="900"/>
      <c r="G19" s="900"/>
      <c r="H19" s="900"/>
      <c r="I19" s="900"/>
      <c r="J19" s="900"/>
      <c r="K19" s="900"/>
      <c r="L19" s="900"/>
      <c r="M19" s="900"/>
      <c r="N19" s="900"/>
      <c r="O19" s="900"/>
      <c r="P19" s="900"/>
      <c r="Q19" s="900"/>
      <c r="R19" s="900"/>
      <c r="S19" s="900"/>
      <c r="T19" s="901"/>
      <c r="U19" s="902" t="s">
        <v>367</v>
      </c>
      <c r="V19" s="903"/>
      <c r="W19" s="903"/>
      <c r="X19" s="903"/>
      <c r="Y19" s="903"/>
      <c r="Z19" s="903"/>
      <c r="AA19" s="903"/>
      <c r="AB19" s="903"/>
      <c r="AC19" s="903"/>
      <c r="AD19" s="903"/>
      <c r="AE19" s="903"/>
      <c r="AF19" s="904"/>
    </row>
    <row r="20" spans="1:32" ht="30" customHeight="1" x14ac:dyDescent="0.25">
      <c r="A20" s="896"/>
      <c r="B20" s="897"/>
      <c r="C20" s="897"/>
      <c r="D20" s="897"/>
      <c r="E20" s="897"/>
      <c r="F20" s="897"/>
      <c r="G20" s="897"/>
      <c r="H20" s="897"/>
      <c r="I20" s="897"/>
      <c r="J20" s="897"/>
      <c r="K20" s="897"/>
      <c r="L20" s="897"/>
      <c r="M20" s="897"/>
      <c r="N20" s="897"/>
      <c r="O20" s="897"/>
      <c r="P20" s="897"/>
      <c r="Q20" s="897"/>
      <c r="R20" s="897"/>
      <c r="S20" s="897"/>
      <c r="T20" s="898"/>
      <c r="U20" s="896"/>
      <c r="V20" s="897"/>
      <c r="W20" s="897"/>
      <c r="X20" s="897"/>
      <c r="Y20" s="897"/>
      <c r="Z20" s="897"/>
      <c r="AA20" s="897"/>
      <c r="AB20" s="897"/>
      <c r="AC20" s="897"/>
      <c r="AD20" s="897"/>
      <c r="AE20" s="897"/>
      <c r="AF20" s="898"/>
    </row>
    <row r="21" spans="1:32" ht="32.25" customHeight="1" thickBot="1" x14ac:dyDescent="0.3">
      <c r="A21" s="905"/>
      <c r="B21" s="906"/>
      <c r="C21" s="906"/>
      <c r="D21" s="906"/>
      <c r="E21" s="906"/>
      <c r="F21" s="906"/>
      <c r="G21" s="906"/>
      <c r="H21" s="906"/>
      <c r="I21" s="906"/>
      <c r="J21" s="906"/>
      <c r="K21" s="906"/>
      <c r="L21" s="906"/>
      <c r="M21" s="906"/>
      <c r="N21" s="906"/>
      <c r="O21" s="906"/>
      <c r="P21" s="906"/>
      <c r="Q21" s="906"/>
      <c r="R21" s="906"/>
      <c r="S21" s="906"/>
      <c r="T21" s="907"/>
      <c r="U21" s="905"/>
      <c r="V21" s="906"/>
      <c r="W21" s="906"/>
      <c r="X21" s="906"/>
      <c r="Y21" s="906"/>
      <c r="Z21" s="906"/>
      <c r="AA21" s="906"/>
      <c r="AB21" s="906"/>
      <c r="AC21" s="906"/>
      <c r="AD21" s="906"/>
      <c r="AE21" s="906"/>
      <c r="AF21" s="907"/>
    </row>
    <row r="22" spans="1:32" ht="34.5" customHeight="1" x14ac:dyDescent="0.25">
      <c r="A22" s="913" t="s">
        <v>459</v>
      </c>
      <c r="B22" s="914"/>
      <c r="C22" s="914"/>
      <c r="D22" s="914"/>
      <c r="E22" s="914"/>
      <c r="F22" s="914"/>
      <c r="G22" s="914"/>
      <c r="H22" s="914"/>
      <c r="I22" s="914"/>
      <c r="J22" s="914"/>
      <c r="K22" s="914"/>
      <c r="L22" s="914"/>
      <c r="M22" s="914"/>
      <c r="N22" s="914"/>
      <c r="O22" s="914"/>
      <c r="P22" s="914"/>
      <c r="Q22" s="914"/>
      <c r="R22" s="914"/>
      <c r="S22" s="914"/>
      <c r="T22" s="915"/>
      <c r="U22" s="913" t="s">
        <v>460</v>
      </c>
      <c r="V22" s="914"/>
      <c r="W22" s="914"/>
      <c r="X22" s="914"/>
      <c r="Y22" s="914"/>
      <c r="Z22" s="914"/>
      <c r="AA22" s="914"/>
      <c r="AB22" s="914"/>
      <c r="AC22" s="914"/>
      <c r="AD22" s="914"/>
      <c r="AE22" s="914"/>
      <c r="AF22" s="915"/>
    </row>
    <row r="23" spans="1:32" ht="30" customHeight="1" x14ac:dyDescent="0.25">
      <c r="A23" s="896"/>
      <c r="B23" s="897"/>
      <c r="C23" s="897"/>
      <c r="D23" s="897"/>
      <c r="E23" s="897"/>
      <c r="F23" s="897"/>
      <c r="G23" s="897"/>
      <c r="H23" s="897"/>
      <c r="I23" s="897"/>
      <c r="J23" s="897"/>
      <c r="K23" s="897"/>
      <c r="L23" s="897"/>
      <c r="M23" s="897"/>
      <c r="N23" s="897"/>
      <c r="O23" s="897"/>
      <c r="P23" s="897"/>
      <c r="Q23" s="897"/>
      <c r="R23" s="897"/>
      <c r="S23" s="897"/>
      <c r="T23" s="898"/>
      <c r="U23" s="896"/>
      <c r="V23" s="897"/>
      <c r="W23" s="897"/>
      <c r="X23" s="897"/>
      <c r="Y23" s="897"/>
      <c r="Z23" s="897"/>
      <c r="AA23" s="897"/>
      <c r="AB23" s="897"/>
      <c r="AC23" s="897"/>
      <c r="AD23" s="897"/>
      <c r="AE23" s="897"/>
      <c r="AF23" s="898"/>
    </row>
    <row r="24" spans="1:32" ht="30" customHeight="1" thickBot="1" x14ac:dyDescent="0.3">
      <c r="A24" s="896"/>
      <c r="B24" s="897"/>
      <c r="C24" s="897"/>
      <c r="D24" s="897"/>
      <c r="E24" s="897"/>
      <c r="F24" s="897"/>
      <c r="G24" s="897"/>
      <c r="H24" s="897"/>
      <c r="I24" s="897"/>
      <c r="J24" s="897"/>
      <c r="K24" s="897"/>
      <c r="L24" s="897"/>
      <c r="M24" s="897"/>
      <c r="N24" s="897"/>
      <c r="O24" s="897"/>
      <c r="P24" s="897"/>
      <c r="Q24" s="897"/>
      <c r="R24" s="897"/>
      <c r="S24" s="897"/>
      <c r="T24" s="898"/>
      <c r="U24" s="896"/>
      <c r="V24" s="897"/>
      <c r="W24" s="897"/>
      <c r="X24" s="897"/>
      <c r="Y24" s="897"/>
      <c r="Z24" s="897"/>
      <c r="AA24" s="897"/>
      <c r="AB24" s="897"/>
      <c r="AC24" s="897"/>
      <c r="AD24" s="897"/>
      <c r="AE24" s="897"/>
      <c r="AF24" s="898"/>
    </row>
    <row r="25" spans="1:32" x14ac:dyDescent="0.25">
      <c r="A25" s="468" t="s">
        <v>461</v>
      </c>
      <c r="B25" s="469"/>
      <c r="C25" s="469"/>
      <c r="D25" s="469" t="s">
        <v>248</v>
      </c>
      <c r="E25" s="469"/>
      <c r="F25" s="469"/>
      <c r="G25" s="470"/>
      <c r="H25" s="884" t="s">
        <v>467</v>
      </c>
      <c r="I25" s="885"/>
      <c r="J25" s="885"/>
      <c r="K25" s="885"/>
      <c r="L25" s="885"/>
      <c r="M25" s="885"/>
      <c r="N25" s="885"/>
      <c r="O25" s="885"/>
      <c r="P25" s="885"/>
      <c r="Q25" s="885"/>
      <c r="R25" s="886"/>
      <c r="S25" s="887" t="s">
        <v>466</v>
      </c>
      <c r="T25" s="887"/>
      <c r="U25" s="888" t="s">
        <v>468</v>
      </c>
      <c r="V25" s="889"/>
      <c r="W25" s="889"/>
      <c r="X25" s="889"/>
      <c r="Y25" s="889"/>
      <c r="Z25" s="889"/>
      <c r="AA25" s="889"/>
      <c r="AB25" s="889"/>
      <c r="AC25" s="889"/>
      <c r="AD25" s="890"/>
      <c r="AE25" s="891" t="s">
        <v>466</v>
      </c>
      <c r="AF25" s="892"/>
    </row>
    <row r="26" spans="1:32" ht="15.75" customHeight="1" x14ac:dyDescent="0.25">
      <c r="A26" s="471"/>
      <c r="B26" s="858" t="s">
        <v>462</v>
      </c>
      <c r="C26" s="859"/>
      <c r="D26" s="859"/>
      <c r="E26" s="859"/>
      <c r="F26" s="859"/>
      <c r="G26" s="860"/>
      <c r="H26" s="861"/>
      <c r="I26" s="862"/>
      <c r="J26" s="862"/>
      <c r="K26" s="862"/>
      <c r="L26" s="862"/>
      <c r="M26" s="862"/>
      <c r="N26" s="862"/>
      <c r="O26" s="862"/>
      <c r="P26" s="862"/>
      <c r="Q26" s="862"/>
      <c r="R26" s="863"/>
      <c r="S26" s="861"/>
      <c r="T26" s="862"/>
      <c r="U26" s="893"/>
      <c r="V26" s="894"/>
      <c r="W26" s="894"/>
      <c r="X26" s="894"/>
      <c r="Y26" s="894"/>
      <c r="Z26" s="894"/>
      <c r="AA26" s="894"/>
      <c r="AB26" s="894"/>
      <c r="AC26" s="894"/>
      <c r="AD26" s="894"/>
      <c r="AE26" s="894"/>
      <c r="AF26" s="895"/>
    </row>
    <row r="27" spans="1:32" ht="15.75" customHeight="1" x14ac:dyDescent="0.25">
      <c r="A27" s="472"/>
      <c r="B27" s="880" t="s">
        <v>499</v>
      </c>
      <c r="C27" s="881"/>
      <c r="D27" s="881"/>
      <c r="E27" s="881"/>
      <c r="F27" s="881"/>
      <c r="G27" s="882"/>
      <c r="H27" s="878"/>
      <c r="I27" s="879"/>
      <c r="J27" s="879"/>
      <c r="K27" s="879"/>
      <c r="L27" s="879"/>
      <c r="M27" s="879"/>
      <c r="N27" s="879"/>
      <c r="O27" s="879"/>
      <c r="P27" s="879"/>
      <c r="Q27" s="879"/>
      <c r="R27" s="883"/>
      <c r="S27" s="878"/>
      <c r="T27" s="879"/>
      <c r="U27" s="864"/>
      <c r="V27" s="865"/>
      <c r="W27" s="865"/>
      <c r="X27" s="865"/>
      <c r="Y27" s="865"/>
      <c r="Z27" s="865"/>
      <c r="AA27" s="865"/>
      <c r="AB27" s="865"/>
      <c r="AC27" s="865"/>
      <c r="AD27" s="865"/>
      <c r="AE27" s="865"/>
      <c r="AF27" s="866"/>
    </row>
    <row r="28" spans="1:32" ht="24" customHeight="1" x14ac:dyDescent="0.25">
      <c r="A28" s="472"/>
      <c r="B28" s="858" t="s">
        <v>463</v>
      </c>
      <c r="C28" s="859"/>
      <c r="D28" s="859"/>
      <c r="E28" s="859"/>
      <c r="F28" s="859"/>
      <c r="G28" s="860"/>
      <c r="H28" s="861"/>
      <c r="I28" s="862"/>
      <c r="J28" s="862"/>
      <c r="K28" s="862"/>
      <c r="L28" s="862"/>
      <c r="M28" s="862"/>
      <c r="N28" s="862"/>
      <c r="O28" s="862"/>
      <c r="P28" s="862"/>
      <c r="Q28" s="862"/>
      <c r="R28" s="863"/>
      <c r="S28" s="861"/>
      <c r="T28" s="862"/>
      <c r="U28" s="864"/>
      <c r="V28" s="865"/>
      <c r="W28" s="865"/>
      <c r="X28" s="865"/>
      <c r="Y28" s="865"/>
      <c r="Z28" s="865"/>
      <c r="AA28" s="865"/>
      <c r="AB28" s="865"/>
      <c r="AC28" s="865"/>
      <c r="AD28" s="865"/>
      <c r="AE28" s="865"/>
      <c r="AF28" s="866"/>
    </row>
    <row r="29" spans="1:32" ht="15.75" customHeight="1" x14ac:dyDescent="0.25">
      <c r="A29" s="197"/>
      <c r="B29" s="858" t="s">
        <v>369</v>
      </c>
      <c r="C29" s="859"/>
      <c r="D29" s="859"/>
      <c r="E29" s="859"/>
      <c r="F29" s="859"/>
      <c r="G29" s="860"/>
      <c r="H29" s="861"/>
      <c r="I29" s="862"/>
      <c r="J29" s="862"/>
      <c r="K29" s="862"/>
      <c r="L29" s="862"/>
      <c r="M29" s="862"/>
      <c r="N29" s="862"/>
      <c r="O29" s="862"/>
      <c r="P29" s="862"/>
      <c r="Q29" s="862"/>
      <c r="R29" s="863"/>
      <c r="S29" s="861"/>
      <c r="T29" s="862"/>
      <c r="U29" s="864"/>
      <c r="V29" s="865"/>
      <c r="W29" s="865"/>
      <c r="X29" s="865"/>
      <c r="Y29" s="865"/>
      <c r="Z29" s="865"/>
      <c r="AA29" s="865"/>
      <c r="AB29" s="865"/>
      <c r="AC29" s="865"/>
      <c r="AD29" s="865"/>
      <c r="AE29" s="865"/>
      <c r="AF29" s="866"/>
    </row>
    <row r="30" spans="1:32" ht="15.75" customHeight="1" x14ac:dyDescent="0.25">
      <c r="A30" s="472"/>
      <c r="B30" s="858" t="s">
        <v>370</v>
      </c>
      <c r="C30" s="859"/>
      <c r="D30" s="859"/>
      <c r="E30" s="859"/>
      <c r="F30" s="859"/>
      <c r="G30" s="860"/>
      <c r="H30" s="861"/>
      <c r="I30" s="862"/>
      <c r="J30" s="862"/>
      <c r="K30" s="862"/>
      <c r="L30" s="862"/>
      <c r="M30" s="862"/>
      <c r="N30" s="862"/>
      <c r="O30" s="862"/>
      <c r="P30" s="862"/>
      <c r="Q30" s="862"/>
      <c r="R30" s="863"/>
      <c r="S30" s="861"/>
      <c r="T30" s="862"/>
      <c r="U30" s="864"/>
      <c r="V30" s="865"/>
      <c r="W30" s="865"/>
      <c r="X30" s="865"/>
      <c r="Y30" s="865"/>
      <c r="Z30" s="865"/>
      <c r="AA30" s="865"/>
      <c r="AB30" s="865"/>
      <c r="AC30" s="865"/>
      <c r="AD30" s="865"/>
      <c r="AE30" s="865"/>
      <c r="AF30" s="866"/>
    </row>
    <row r="31" spans="1:32" ht="15.75" customHeight="1" x14ac:dyDescent="0.25">
      <c r="A31" s="472"/>
      <c r="B31" s="858" t="s">
        <v>464</v>
      </c>
      <c r="C31" s="859"/>
      <c r="D31" s="859"/>
      <c r="E31" s="859"/>
      <c r="F31" s="859"/>
      <c r="G31" s="860"/>
      <c r="H31" s="861"/>
      <c r="I31" s="862"/>
      <c r="J31" s="862"/>
      <c r="K31" s="862"/>
      <c r="L31" s="862"/>
      <c r="M31" s="862"/>
      <c r="N31" s="862"/>
      <c r="O31" s="862"/>
      <c r="P31" s="862"/>
      <c r="Q31" s="862"/>
      <c r="R31" s="863"/>
      <c r="S31" s="861"/>
      <c r="T31" s="862"/>
      <c r="U31" s="864"/>
      <c r="V31" s="865"/>
      <c r="W31" s="865"/>
      <c r="X31" s="865"/>
      <c r="Y31" s="865"/>
      <c r="Z31" s="865"/>
      <c r="AA31" s="865"/>
      <c r="AB31" s="865"/>
      <c r="AC31" s="865"/>
      <c r="AD31" s="865"/>
      <c r="AE31" s="865"/>
      <c r="AF31" s="866"/>
    </row>
    <row r="32" spans="1:32" ht="15.75" customHeight="1" x14ac:dyDescent="0.25">
      <c r="A32" s="472"/>
      <c r="B32" s="858" t="s">
        <v>465</v>
      </c>
      <c r="C32" s="859"/>
      <c r="D32" s="859"/>
      <c r="E32" s="859"/>
      <c r="F32" s="859"/>
      <c r="G32" s="860"/>
      <c r="H32" s="861"/>
      <c r="I32" s="862"/>
      <c r="J32" s="862"/>
      <c r="K32" s="862"/>
      <c r="L32" s="862"/>
      <c r="M32" s="862"/>
      <c r="N32" s="862"/>
      <c r="O32" s="862"/>
      <c r="P32" s="862"/>
      <c r="Q32" s="862"/>
      <c r="R32" s="863"/>
      <c r="S32" s="861"/>
      <c r="T32" s="862"/>
      <c r="U32" s="864"/>
      <c r="V32" s="865"/>
      <c r="W32" s="865"/>
      <c r="X32" s="865"/>
      <c r="Y32" s="865"/>
      <c r="Z32" s="865"/>
      <c r="AA32" s="865"/>
      <c r="AB32" s="865"/>
      <c r="AC32" s="865"/>
      <c r="AD32" s="865"/>
      <c r="AE32" s="865"/>
      <c r="AF32" s="866"/>
    </row>
    <row r="33" spans="1:32" ht="15.75" customHeight="1" thickBot="1" x14ac:dyDescent="0.3">
      <c r="A33" s="473"/>
      <c r="B33" s="867" t="s">
        <v>371</v>
      </c>
      <c r="C33" s="868"/>
      <c r="D33" s="868"/>
      <c r="E33" s="868"/>
      <c r="F33" s="868"/>
      <c r="G33" s="869"/>
      <c r="H33" s="870"/>
      <c r="I33" s="871"/>
      <c r="J33" s="871"/>
      <c r="K33" s="871"/>
      <c r="L33" s="871"/>
      <c r="M33" s="871"/>
      <c r="N33" s="871"/>
      <c r="O33" s="871"/>
      <c r="P33" s="871"/>
      <c r="Q33" s="871"/>
      <c r="R33" s="872"/>
      <c r="S33" s="870"/>
      <c r="T33" s="871"/>
      <c r="U33" s="873"/>
      <c r="V33" s="856"/>
      <c r="W33" s="856"/>
      <c r="X33" s="856"/>
      <c r="Y33" s="856"/>
      <c r="Z33" s="856"/>
      <c r="AA33" s="856"/>
      <c r="AB33" s="856"/>
      <c r="AC33" s="856"/>
      <c r="AD33" s="856"/>
      <c r="AE33" s="856"/>
      <c r="AF33" s="857"/>
    </row>
    <row r="36" spans="1:32" x14ac:dyDescent="0.25">
      <c r="A36" s="474"/>
      <c r="B36" s="474"/>
      <c r="C36" s="474"/>
      <c r="D36" s="474"/>
      <c r="E36" s="474"/>
      <c r="F36" s="474"/>
      <c r="G36" s="474"/>
      <c r="H36" s="474"/>
      <c r="I36" s="474"/>
      <c r="J36" s="474"/>
      <c r="K36" s="474"/>
      <c r="L36" s="474"/>
      <c r="M36" s="474"/>
      <c r="N36" s="474"/>
      <c r="O36" s="474"/>
      <c r="P36" s="474"/>
      <c r="Q36" s="474"/>
      <c r="R36" s="462"/>
      <c r="S36" s="462"/>
      <c r="T36" s="462"/>
      <c r="U36" s="462"/>
      <c r="V36" s="462"/>
      <c r="W36" s="462"/>
    </row>
    <row r="37" spans="1:32" ht="33" customHeight="1" x14ac:dyDescent="0.25">
      <c r="A37" s="475"/>
      <c r="B37" s="475"/>
      <c r="C37" s="475"/>
      <c r="D37" s="475"/>
      <c r="E37" s="475"/>
      <c r="F37" s="475"/>
      <c r="G37" s="475"/>
      <c r="H37" s="474"/>
      <c r="I37" s="474"/>
      <c r="J37" s="474"/>
      <c r="K37" s="474"/>
      <c r="L37" s="474"/>
      <c r="M37" s="474"/>
      <c r="N37" s="474"/>
      <c r="O37" s="474"/>
      <c r="P37" s="474"/>
      <c r="Q37" s="474"/>
      <c r="R37" s="462"/>
      <c r="S37" s="462"/>
      <c r="T37" s="462"/>
      <c r="U37" s="462"/>
      <c r="V37" s="462"/>
      <c r="W37" s="462"/>
    </row>
    <row r="38" spans="1:32" ht="30" customHeight="1" x14ac:dyDescent="0.25">
      <c r="A38" s="875" t="s">
        <v>469</v>
      </c>
      <c r="B38" s="875"/>
      <c r="C38" s="875"/>
      <c r="D38" s="875"/>
      <c r="E38" s="474"/>
      <c r="F38" s="476" t="s">
        <v>470</v>
      </c>
      <c r="G38" s="476"/>
      <c r="H38" s="476"/>
      <c r="I38" s="477" t="s">
        <v>471</v>
      </c>
      <c r="J38" s="476" t="s">
        <v>529</v>
      </c>
      <c r="K38" s="474"/>
      <c r="L38" s="474"/>
      <c r="M38" s="474"/>
      <c r="N38" s="474"/>
      <c r="O38" s="474"/>
      <c r="P38" s="474"/>
      <c r="Q38" s="474"/>
      <c r="R38" s="462"/>
      <c r="S38" s="462"/>
      <c r="T38" s="462"/>
      <c r="U38" s="462"/>
      <c r="V38" s="462"/>
      <c r="W38" s="462"/>
    </row>
    <row r="39" spans="1:32" x14ac:dyDescent="0.25">
      <c r="A39" s="478"/>
      <c r="B39" s="479"/>
      <c r="C39" s="479"/>
      <c r="D39" s="479"/>
      <c r="E39" s="479"/>
      <c r="F39" s="477"/>
      <c r="G39" s="476"/>
      <c r="H39" s="474"/>
      <c r="I39" s="474"/>
      <c r="J39" s="474"/>
      <c r="K39" s="474"/>
      <c r="L39" s="474"/>
      <c r="M39" s="474"/>
      <c r="N39" s="474"/>
      <c r="O39" s="474"/>
      <c r="P39" s="474"/>
      <c r="Q39" s="474"/>
      <c r="R39" s="462"/>
      <c r="S39" s="462"/>
      <c r="T39" s="462"/>
      <c r="U39" s="462"/>
      <c r="V39" s="462"/>
      <c r="W39" s="462"/>
    </row>
    <row r="40" spans="1:32" s="485" customFormat="1" ht="28.5" customHeight="1" x14ac:dyDescent="0.25">
      <c r="A40" s="480"/>
      <c r="B40" s="877"/>
      <c r="C40" s="877"/>
      <c r="D40" s="877"/>
      <c r="E40" s="481"/>
      <c r="F40" s="481"/>
      <c r="G40" s="481"/>
      <c r="H40" s="481"/>
      <c r="I40" s="482" t="s">
        <v>473</v>
      </c>
      <c r="J40" s="483" t="s">
        <v>529</v>
      </c>
      <c r="K40" s="481"/>
      <c r="L40" s="481"/>
      <c r="M40" s="481"/>
      <c r="N40" s="481"/>
      <c r="O40" s="481"/>
      <c r="P40" s="481"/>
      <c r="Q40" s="481"/>
      <c r="R40" s="484"/>
      <c r="S40" s="484"/>
      <c r="T40" s="484"/>
      <c r="U40" s="484"/>
      <c r="V40" s="484"/>
      <c r="W40" s="484"/>
    </row>
    <row r="41" spans="1:32" ht="33.75" customHeight="1" x14ac:dyDescent="0.25">
      <c r="A41" s="876" t="s">
        <v>474</v>
      </c>
      <c r="B41" s="876"/>
      <c r="C41" s="876"/>
      <c r="D41" s="876"/>
      <c r="E41" s="486" t="str">
        <f>B2</f>
        <v>Optimiser les actions de l'homme</v>
      </c>
      <c r="F41" s="486"/>
      <c r="G41" s="486"/>
      <c r="H41" s="486"/>
      <c r="I41" s="474"/>
      <c r="J41" s="474"/>
      <c r="K41" s="474"/>
      <c r="L41" s="474"/>
      <c r="M41" s="474"/>
      <c r="N41" s="474"/>
      <c r="O41" s="474"/>
      <c r="P41" s="474"/>
      <c r="Q41" s="474"/>
      <c r="R41" s="462"/>
      <c r="S41" s="462"/>
      <c r="T41" s="462"/>
      <c r="U41" s="462"/>
      <c r="V41" s="462"/>
      <c r="W41" s="462"/>
    </row>
    <row r="42" spans="1:32" ht="41.25" customHeight="1" x14ac:dyDescent="0.25">
      <c r="A42" s="874" t="s">
        <v>512</v>
      </c>
      <c r="B42" s="874"/>
      <c r="C42" s="874"/>
      <c r="D42" s="474"/>
      <c r="E42" s="514" t="str">
        <f>U2</f>
        <v>Comment explorer un environnement hostile ? (CDC)</v>
      </c>
      <c r="F42" s="487"/>
      <c r="G42" s="487"/>
      <c r="H42" s="487"/>
      <c r="I42" s="487"/>
      <c r="J42" s="487"/>
      <c r="K42" s="487"/>
      <c r="L42" s="487"/>
      <c r="M42" s="487"/>
      <c r="N42" s="487"/>
      <c r="O42" s="487"/>
      <c r="P42" s="487"/>
      <c r="Q42" s="474"/>
      <c r="R42" s="462"/>
      <c r="S42" s="462"/>
      <c r="T42" s="462"/>
      <c r="U42" s="462"/>
      <c r="V42" s="462"/>
      <c r="W42" s="462"/>
    </row>
    <row r="43" spans="1:32" ht="30" customHeight="1" x14ac:dyDescent="0.25">
      <c r="A43" s="488" t="s">
        <v>478</v>
      </c>
      <c r="B43" s="488"/>
      <c r="C43" s="488"/>
      <c r="D43" s="488"/>
      <c r="E43" s="489">
        <f>INDEX(Progression_Cycle4!I7:AL7,MATCH(A1,Progression_Cycle4!I4:AL4,0))</f>
        <v>2</v>
      </c>
      <c r="F43" s="490" t="s">
        <v>479</v>
      </c>
      <c r="G43" s="491"/>
      <c r="H43" s="474"/>
      <c r="I43" s="474"/>
      <c r="J43" s="474"/>
      <c r="K43" s="474"/>
      <c r="L43" s="474"/>
      <c r="M43" s="474"/>
      <c r="N43" s="474"/>
      <c r="O43" s="474"/>
      <c r="P43" s="474"/>
      <c r="Q43" s="474"/>
      <c r="R43" s="462"/>
      <c r="S43" s="462"/>
      <c r="T43" s="462"/>
      <c r="U43" s="462"/>
      <c r="V43" s="462"/>
      <c r="W43" s="462"/>
    </row>
    <row r="44" spans="1:32" ht="24.75" customHeight="1" x14ac:dyDescent="0.25">
      <c r="A44" s="492" t="s">
        <v>475</v>
      </c>
      <c r="B44" s="493"/>
      <c r="C44" s="492"/>
      <c r="D44" s="494"/>
      <c r="E44" s="494"/>
      <c r="F44" s="494"/>
      <c r="G44" s="494"/>
      <c r="H44" s="474"/>
      <c r="I44" s="474"/>
      <c r="J44" s="474"/>
      <c r="K44" s="474"/>
      <c r="L44" s="474"/>
      <c r="M44" s="474"/>
      <c r="N44" s="474"/>
      <c r="O44" s="474"/>
      <c r="P44" s="474"/>
      <c r="Q44" s="474"/>
      <c r="R44" s="462"/>
      <c r="S44" s="462"/>
      <c r="T44" s="462"/>
      <c r="U44" s="462"/>
      <c r="V44" s="462"/>
      <c r="W44" s="462"/>
    </row>
    <row r="45" spans="1:32" ht="117.75" customHeight="1" x14ac:dyDescent="0.25">
      <c r="A45" s="854" t="str">
        <f>IF(ISBLANK(A13),"",A13)</f>
        <v>Les hommes créent des objets et des systèmes techniques pour répondre à leurs besoins.
Dans certaines conditions extrêmes l'homme doit être inventif pour trouver des solutions aux problèmes qu'il rencontre. Ainsi il doit parfois imaginer des objets qui pourront le remplacer pour réaliser des actions répétitives, des tâches précises, évoluer dans un milieu hostile...
Cela nécessite de définir précisément le besoin à satisfaire et d'identifier clairement les fonctions attendues de l'objet.
Lors de cette séquence nous allons découvrir les outils d'analyse fonctionnelle du besoin qui vont nous permettre de définir le cahier des charges d'un objet en vue de sa fabrication.</v>
      </c>
      <c r="B45" s="854"/>
      <c r="C45" s="854"/>
      <c r="D45" s="854"/>
      <c r="E45" s="854"/>
      <c r="F45" s="854"/>
      <c r="G45" s="854"/>
      <c r="H45" s="854"/>
      <c r="I45" s="854"/>
      <c r="J45" s="854"/>
      <c r="K45" s="854"/>
      <c r="L45" s="854"/>
      <c r="M45" s="854"/>
      <c r="N45" s="854"/>
      <c r="O45" s="854"/>
      <c r="P45" s="854"/>
      <c r="Q45" s="854"/>
      <c r="R45" s="495"/>
      <c r="S45" s="495"/>
      <c r="T45" s="495"/>
      <c r="U45" s="462"/>
      <c r="V45" s="462"/>
      <c r="W45" s="462"/>
    </row>
    <row r="46" spans="1:32" x14ac:dyDescent="0.25">
      <c r="A46" s="496" t="s">
        <v>481</v>
      </c>
      <c r="B46" s="491"/>
      <c r="C46" s="491"/>
      <c r="D46" s="491"/>
      <c r="E46" s="491"/>
      <c r="F46" s="491"/>
      <c r="G46" s="491"/>
      <c r="H46" s="474"/>
      <c r="I46" s="474"/>
      <c r="J46" s="853"/>
      <c r="K46" s="853"/>
      <c r="L46" s="853"/>
      <c r="M46" s="853"/>
      <c r="N46" s="853"/>
      <c r="O46" s="853"/>
      <c r="P46" s="853"/>
      <c r="Q46" s="853"/>
      <c r="R46" s="497"/>
      <c r="S46" s="462"/>
      <c r="T46" s="462"/>
      <c r="U46" s="462"/>
      <c r="V46" s="462"/>
      <c r="W46" s="462"/>
    </row>
    <row r="47" spans="1:32" ht="28.5" customHeight="1" x14ac:dyDescent="0.25">
      <c r="A47" s="854" t="str">
        <f t="shared" ref="A47:A54" ca="1" si="0">IF(ISBLANK(B4),"",B4)</f>
        <v>► Identifier un besoin et énoncer un problème technique, identifier les conditions, contraintes (normes et règlements) et ressources correspondantes.</v>
      </c>
      <c r="B47" s="854"/>
      <c r="C47" s="854"/>
      <c r="D47" s="854"/>
      <c r="E47" s="854"/>
      <c r="F47" s="854"/>
      <c r="G47" s="854"/>
      <c r="H47" s="854"/>
      <c r="I47" s="854"/>
      <c r="J47" s="854"/>
      <c r="K47" s="854"/>
      <c r="L47" s="854"/>
      <c r="M47" s="854"/>
      <c r="N47" s="854"/>
      <c r="O47" s="854"/>
      <c r="P47" s="854"/>
      <c r="Q47" s="854"/>
      <c r="R47" s="498"/>
      <c r="S47" s="462"/>
      <c r="T47" s="462"/>
      <c r="U47" s="462"/>
      <c r="V47" s="462"/>
      <c r="W47" s="462"/>
    </row>
    <row r="48" spans="1:32" ht="12" customHeight="1" x14ac:dyDescent="0.25">
      <c r="A48" s="854" t="str">
        <f t="shared" si="0"/>
        <v/>
      </c>
      <c r="B48" s="854"/>
      <c r="C48" s="854"/>
      <c r="D48" s="854"/>
      <c r="E48" s="854"/>
      <c r="F48" s="854"/>
      <c r="G48" s="854"/>
      <c r="H48" s="854"/>
      <c r="I48" s="854"/>
      <c r="J48" s="512"/>
      <c r="K48" s="512"/>
      <c r="L48" s="512"/>
      <c r="M48" s="512"/>
      <c r="N48" s="512"/>
      <c r="O48" s="512"/>
      <c r="P48" s="512"/>
      <c r="Q48" s="503"/>
      <c r="R48" s="495"/>
      <c r="S48" s="495"/>
      <c r="T48" s="495"/>
      <c r="U48" s="462"/>
      <c r="V48" s="462"/>
      <c r="W48" s="462"/>
    </row>
    <row r="49" spans="1:23" ht="29.25" customHeight="1" x14ac:dyDescent="0.25">
      <c r="A49" s="854" t="str">
        <f t="shared" ca="1" si="0"/>
        <v>► S’approprier un cahier des charges.</v>
      </c>
      <c r="B49" s="854"/>
      <c r="C49" s="854"/>
      <c r="D49" s="854"/>
      <c r="E49" s="854"/>
      <c r="F49" s="854"/>
      <c r="G49" s="854"/>
      <c r="H49" s="854"/>
      <c r="I49" s="854"/>
      <c r="J49" s="854"/>
      <c r="K49" s="854"/>
      <c r="L49" s="854"/>
      <c r="M49" s="854"/>
      <c r="N49" s="854"/>
      <c r="O49" s="854"/>
      <c r="P49" s="854"/>
      <c r="Q49" s="854"/>
      <c r="R49" s="495"/>
      <c r="S49" s="495"/>
      <c r="T49" s="495"/>
      <c r="U49" s="462"/>
      <c r="V49" s="462"/>
      <c r="W49" s="462"/>
    </row>
    <row r="50" spans="1:23" x14ac:dyDescent="0.25">
      <c r="A50" s="854" t="str">
        <f t="shared" si="0"/>
        <v/>
      </c>
      <c r="B50" s="854"/>
      <c r="C50" s="854"/>
      <c r="D50" s="854"/>
      <c r="E50" s="854"/>
      <c r="F50" s="854"/>
      <c r="G50" s="854"/>
      <c r="H50" s="854"/>
      <c r="I50" s="854"/>
      <c r="J50" s="512"/>
      <c r="K50" s="512"/>
      <c r="L50" s="512"/>
      <c r="M50" s="512"/>
      <c r="N50" s="512"/>
      <c r="O50" s="512"/>
      <c r="P50" s="512"/>
      <c r="Q50" s="503"/>
      <c r="R50" s="495"/>
      <c r="S50" s="495"/>
      <c r="T50" s="495"/>
      <c r="U50" s="462"/>
      <c r="V50" s="462"/>
      <c r="W50" s="462"/>
    </row>
    <row r="51" spans="1:23" ht="32.25" customHeight="1" x14ac:dyDescent="0.25">
      <c r="A51" s="854" t="str">
        <f t="shared" ca="1" si="0"/>
        <v>► Imaginer des solutions en réponse au besoin.</v>
      </c>
      <c r="B51" s="854"/>
      <c r="C51" s="854"/>
      <c r="D51" s="854"/>
      <c r="E51" s="854"/>
      <c r="F51" s="854"/>
      <c r="G51" s="854"/>
      <c r="H51" s="854"/>
      <c r="I51" s="854"/>
      <c r="J51" s="512"/>
      <c r="K51" s="512"/>
      <c r="L51" s="512"/>
      <c r="M51" s="512"/>
      <c r="N51" s="512"/>
      <c r="O51" s="512"/>
      <c r="P51" s="512"/>
      <c r="Q51" s="503"/>
      <c r="R51" s="495"/>
      <c r="S51" s="495"/>
      <c r="T51" s="495"/>
      <c r="U51" s="462"/>
      <c r="V51" s="462"/>
      <c r="W51" s="462"/>
    </row>
    <row r="52" spans="1:23" x14ac:dyDescent="0.25">
      <c r="A52" s="854" t="str">
        <f t="shared" si="0"/>
        <v/>
      </c>
      <c r="B52" s="854"/>
      <c r="C52" s="854"/>
      <c r="D52" s="854"/>
      <c r="E52" s="854"/>
      <c r="F52" s="854"/>
      <c r="G52" s="854"/>
      <c r="H52" s="854"/>
      <c r="I52" s="854"/>
      <c r="J52" s="512"/>
      <c r="K52" s="512"/>
      <c r="L52" s="512"/>
      <c r="M52" s="512"/>
      <c r="N52" s="512"/>
      <c r="O52" s="512"/>
      <c r="P52" s="512"/>
      <c r="Q52" s="513"/>
      <c r="R52" s="499"/>
      <c r="S52" s="500"/>
      <c r="T52" s="500"/>
      <c r="U52" s="462"/>
      <c r="V52" s="462"/>
      <c r="W52" s="462"/>
    </row>
    <row r="53" spans="1:23" x14ac:dyDescent="0.25">
      <c r="A53" s="854" t="str">
        <f t="shared" ca="1" si="0"/>
        <v/>
      </c>
      <c r="B53" s="854"/>
      <c r="C53" s="854"/>
      <c r="D53" s="854"/>
      <c r="E53" s="854"/>
      <c r="F53" s="854"/>
      <c r="G53" s="854"/>
      <c r="H53" s="854"/>
      <c r="I53" s="854"/>
      <c r="J53" s="512"/>
      <c r="K53" s="512"/>
      <c r="L53" s="512"/>
      <c r="M53" s="512"/>
      <c r="N53" s="512"/>
      <c r="O53" s="512"/>
      <c r="P53" s="512"/>
      <c r="Q53" s="513"/>
      <c r="R53" s="499"/>
      <c r="S53" s="500"/>
      <c r="T53" s="500"/>
      <c r="U53" s="462"/>
      <c r="V53" s="462"/>
      <c r="W53" s="462"/>
    </row>
    <row r="54" spans="1:23" x14ac:dyDescent="0.25">
      <c r="A54" s="854" t="str">
        <f t="shared" si="0"/>
        <v/>
      </c>
      <c r="B54" s="854"/>
      <c r="C54" s="854"/>
      <c r="D54" s="854"/>
      <c r="E54" s="854"/>
      <c r="F54" s="854"/>
      <c r="G54" s="854"/>
      <c r="H54" s="854"/>
      <c r="I54" s="854"/>
      <c r="J54" s="512"/>
      <c r="K54" s="512"/>
      <c r="L54" s="512"/>
      <c r="M54" s="512"/>
      <c r="N54" s="512"/>
      <c r="O54" s="512"/>
      <c r="P54" s="512"/>
      <c r="Q54" s="502"/>
      <c r="R54" s="498"/>
      <c r="S54" s="462"/>
      <c r="T54" s="462"/>
      <c r="U54" s="462"/>
      <c r="V54" s="462"/>
      <c r="W54" s="462"/>
    </row>
    <row r="55" spans="1:23" x14ac:dyDescent="0.25">
      <c r="A55" s="501"/>
      <c r="B55" s="501"/>
      <c r="C55" s="501"/>
      <c r="D55" s="501"/>
      <c r="E55" s="501"/>
      <c r="F55" s="501"/>
      <c r="G55" s="501"/>
      <c r="H55" s="501"/>
      <c r="I55" s="501"/>
      <c r="J55" s="501"/>
      <c r="K55" s="501"/>
      <c r="L55" s="501"/>
      <c r="M55" s="501"/>
      <c r="N55" s="501"/>
      <c r="O55" s="501"/>
      <c r="P55" s="501"/>
      <c r="Q55" s="502"/>
      <c r="R55" s="498"/>
      <c r="S55" s="462"/>
      <c r="T55" s="462"/>
      <c r="U55" s="462"/>
      <c r="V55" s="462"/>
      <c r="W55" s="462"/>
    </row>
    <row r="56" spans="1:23" ht="13.5" customHeight="1" x14ac:dyDescent="0.25">
      <c r="A56" s="503"/>
      <c r="B56" s="503"/>
      <c r="C56" s="503"/>
      <c r="D56" s="503"/>
      <c r="E56" s="503"/>
      <c r="F56" s="503"/>
      <c r="G56" s="503"/>
      <c r="H56" s="474"/>
      <c r="I56" s="474"/>
      <c r="J56" s="474"/>
      <c r="K56" s="474"/>
      <c r="L56" s="474"/>
      <c r="M56" s="474"/>
      <c r="N56" s="474"/>
      <c r="O56" s="474"/>
      <c r="P56" s="474"/>
      <c r="Q56" s="474"/>
      <c r="R56" s="462"/>
      <c r="S56" s="462"/>
      <c r="T56" s="462"/>
      <c r="U56" s="462"/>
      <c r="V56" s="462"/>
      <c r="W56" s="462"/>
    </row>
    <row r="57" spans="1:23" x14ac:dyDescent="0.25">
      <c r="A57" s="855" t="s">
        <v>480</v>
      </c>
      <c r="B57" s="855"/>
      <c r="C57" s="855"/>
      <c r="D57" s="855"/>
      <c r="E57" s="855"/>
      <c r="F57" s="855"/>
      <c r="G57" s="852" t="str">
        <f>IFERROR(INDEX(B26:R33,MATCH(D25,A26:A33,0),1),"")</f>
        <v/>
      </c>
      <c r="H57" s="852"/>
      <c r="I57" s="852"/>
      <c r="J57" s="852"/>
      <c r="K57" s="852"/>
      <c r="L57" s="852"/>
      <c r="M57" s="852"/>
      <c r="N57" s="852"/>
      <c r="O57" s="852"/>
      <c r="P57" s="852"/>
      <c r="Q57" s="852"/>
      <c r="R57" s="504"/>
      <c r="S57" s="462"/>
      <c r="T57" s="462"/>
      <c r="U57" s="462"/>
      <c r="V57" s="462"/>
      <c r="W57" s="462"/>
    </row>
    <row r="58" spans="1:23" ht="43.5" customHeight="1" x14ac:dyDescent="0.25">
      <c r="A58" s="474"/>
      <c r="B58" s="505"/>
      <c r="C58" s="505"/>
      <c r="D58" s="505"/>
      <c r="E58" s="474"/>
      <c r="F58" s="506"/>
      <c r="G58" s="851" t="str">
        <f>IFERROR(INDEX(B26:R33,MATCH(D25,A26:A33,0),7),"")</f>
        <v/>
      </c>
      <c r="H58" s="851"/>
      <c r="I58" s="851"/>
      <c r="J58" s="851"/>
      <c r="K58" s="851"/>
      <c r="L58" s="851"/>
      <c r="M58" s="851"/>
      <c r="N58" s="851"/>
      <c r="O58" s="851"/>
      <c r="P58" s="851"/>
      <c r="Q58" s="851"/>
      <c r="R58" s="507"/>
      <c r="S58" s="462"/>
      <c r="T58" s="462"/>
      <c r="U58" s="462"/>
      <c r="V58" s="462"/>
      <c r="W58" s="462"/>
    </row>
    <row r="59" spans="1:23" x14ac:dyDescent="0.25">
      <c r="B59" s="515" t="s">
        <v>531</v>
      </c>
      <c r="C59" s="508"/>
      <c r="D59" s="474"/>
      <c r="E59" s="474"/>
      <c r="F59" s="508"/>
      <c r="G59" s="508"/>
      <c r="I59" s="508" t="s">
        <v>515</v>
      </c>
      <c r="J59" s="474"/>
      <c r="K59" s="474"/>
      <c r="L59" s="474"/>
      <c r="M59" s="474"/>
      <c r="N59" s="474"/>
      <c r="O59" s="474"/>
      <c r="P59" s="474"/>
      <c r="Q59" s="474"/>
      <c r="R59" s="462"/>
      <c r="S59" s="462"/>
      <c r="T59" s="462"/>
      <c r="U59" s="462"/>
      <c r="V59" s="462"/>
      <c r="W59" s="462"/>
    </row>
    <row r="60" spans="1:23" ht="51.75" customHeight="1" x14ac:dyDescent="0.25">
      <c r="A60" s="509"/>
      <c r="B60" s="490"/>
      <c r="C60"/>
      <c r="D60" s="490"/>
      <c r="E60" s="490"/>
      <c r="F60" s="490"/>
      <c r="G60" s="490"/>
      <c r="H60" s="474"/>
      <c r="I60" s="474"/>
      <c r="J60" s="474"/>
      <c r="K60" s="474"/>
      <c r="L60" s="474"/>
      <c r="M60" s="474"/>
      <c r="N60" s="474"/>
      <c r="O60" s="474"/>
      <c r="P60" s="474"/>
      <c r="Q60" s="474"/>
      <c r="R60" s="462"/>
      <c r="S60" s="462"/>
      <c r="T60" s="462"/>
      <c r="U60" s="462"/>
      <c r="V60" s="462"/>
      <c r="W60" s="462"/>
    </row>
    <row r="61" spans="1:23" x14ac:dyDescent="0.25">
      <c r="A61" s="509"/>
      <c r="B61" s="490"/>
      <c r="C61" s="490"/>
      <c r="D61" s="490"/>
      <c r="E61" s="490"/>
      <c r="F61" s="490"/>
      <c r="G61" s="490"/>
      <c r="H61" s="474"/>
      <c r="I61" s="474"/>
      <c r="J61" s="474"/>
      <c r="K61" s="474"/>
      <c r="L61" s="474"/>
      <c r="M61" s="474"/>
      <c r="N61" s="474"/>
      <c r="O61" s="474"/>
      <c r="P61" s="474"/>
      <c r="Q61" s="474"/>
      <c r="R61" s="462"/>
      <c r="S61" s="462"/>
      <c r="T61" s="462"/>
      <c r="U61" s="462"/>
      <c r="V61" s="462"/>
      <c r="W61" s="462"/>
    </row>
    <row r="62" spans="1:23" x14ac:dyDescent="0.25">
      <c r="A62" s="509"/>
      <c r="B62" s="489"/>
      <c r="C62" s="489"/>
      <c r="D62" s="489"/>
      <c r="E62" s="489"/>
      <c r="F62" s="489"/>
      <c r="G62" s="489"/>
      <c r="H62" s="474"/>
      <c r="I62" s="474"/>
      <c r="J62" s="474"/>
      <c r="K62" s="474"/>
      <c r="L62" s="474"/>
      <c r="M62" s="474"/>
      <c r="N62" s="474"/>
      <c r="O62" s="474"/>
      <c r="P62" s="474"/>
      <c r="Q62" s="474"/>
      <c r="R62" s="462"/>
      <c r="S62" s="462"/>
      <c r="T62" s="462"/>
      <c r="U62" s="462"/>
      <c r="V62" s="462"/>
      <c r="W62" s="462"/>
    </row>
    <row r="63" spans="1:23" x14ac:dyDescent="0.25">
      <c r="A63" s="509"/>
      <c r="B63" s="474"/>
      <c r="C63" s="474"/>
      <c r="D63" s="474"/>
      <c r="E63" s="474"/>
      <c r="F63" s="474"/>
      <c r="G63" s="474"/>
      <c r="H63" s="474"/>
      <c r="I63" s="474"/>
      <c r="J63" s="474"/>
      <c r="K63" s="474"/>
      <c r="L63" s="474"/>
      <c r="M63" s="474"/>
      <c r="N63" s="474"/>
      <c r="O63" s="474"/>
      <c r="P63" s="474"/>
      <c r="Q63" s="474"/>
      <c r="R63" s="462"/>
      <c r="S63" s="462"/>
      <c r="T63" s="462"/>
      <c r="U63" s="462"/>
      <c r="V63" s="462"/>
      <c r="W63" s="462"/>
    </row>
    <row r="64" spans="1:23" x14ac:dyDescent="0.25">
      <c r="A64" s="474"/>
      <c r="B64" s="474"/>
      <c r="C64" s="510"/>
      <c r="D64" s="511" t="s">
        <v>477</v>
      </c>
      <c r="E64" s="253" t="s">
        <v>501</v>
      </c>
      <c r="F64" s="474"/>
      <c r="G64" s="474"/>
      <c r="H64" s="474"/>
      <c r="I64" s="474"/>
      <c r="J64" s="474"/>
      <c r="K64" s="474"/>
      <c r="L64" s="474"/>
      <c r="M64" s="474"/>
      <c r="N64" s="474"/>
      <c r="O64" s="474"/>
      <c r="P64" s="474"/>
      <c r="Q64" s="474"/>
      <c r="R64" s="462"/>
      <c r="S64" s="462"/>
      <c r="T64" s="462"/>
      <c r="U64" s="462"/>
      <c r="V64" s="462"/>
      <c r="W64" s="462"/>
    </row>
    <row r="65" spans="1:23" x14ac:dyDescent="0.25">
      <c r="A65" s="474"/>
      <c r="B65" s="474"/>
      <c r="C65" s="474"/>
      <c r="D65" s="511" t="s">
        <v>476</v>
      </c>
      <c r="E65" s="256" t="s">
        <v>504</v>
      </c>
      <c r="F65" s="474"/>
      <c r="G65" s="474"/>
      <c r="H65" s="474"/>
      <c r="I65" s="474"/>
      <c r="J65" s="474"/>
      <c r="K65" s="474"/>
      <c r="L65" s="474"/>
      <c r="M65" s="474"/>
      <c r="N65" s="474"/>
      <c r="O65" s="474"/>
      <c r="P65" s="474"/>
      <c r="Q65" s="474"/>
      <c r="R65" s="462"/>
      <c r="S65" s="462"/>
      <c r="T65" s="462"/>
      <c r="U65" s="462"/>
      <c r="V65" s="462"/>
      <c r="W65" s="462"/>
    </row>
    <row r="66" spans="1:23" x14ac:dyDescent="0.25">
      <c r="R66" s="462"/>
      <c r="S66" s="462"/>
      <c r="T66" s="462"/>
      <c r="U66" s="462"/>
      <c r="V66" s="462"/>
      <c r="W66" s="462"/>
    </row>
    <row r="67" spans="1:23" x14ac:dyDescent="0.25">
      <c r="R67" s="462"/>
      <c r="S67" s="462"/>
      <c r="T67" s="462"/>
      <c r="U67" s="462"/>
      <c r="V67" s="462"/>
      <c r="W67" s="462"/>
    </row>
    <row r="68" spans="1:23" x14ac:dyDescent="0.25">
      <c r="R68" s="462"/>
      <c r="S68" s="462"/>
      <c r="T68" s="462"/>
      <c r="U68" s="462"/>
      <c r="V68" s="462"/>
      <c r="W68" s="462"/>
    </row>
    <row r="69" spans="1:23" x14ac:dyDescent="0.25">
      <c r="R69" s="462"/>
      <c r="S69" s="462"/>
      <c r="T69" s="462"/>
      <c r="U69" s="462"/>
      <c r="V69" s="462"/>
      <c r="W69" s="462"/>
    </row>
    <row r="70" spans="1:23" x14ac:dyDescent="0.25">
      <c r="R70" s="462"/>
      <c r="S70" s="462"/>
      <c r="T70" s="462"/>
      <c r="U70" s="462"/>
      <c r="V70" s="462"/>
      <c r="W70" s="462"/>
    </row>
    <row r="71" spans="1:23" x14ac:dyDescent="0.25">
      <c r="R71" s="462"/>
      <c r="S71" s="462"/>
      <c r="T71" s="462"/>
      <c r="U71" s="462"/>
      <c r="V71" s="462"/>
      <c r="W71" s="462"/>
    </row>
    <row r="72" spans="1:23" x14ac:dyDescent="0.25">
      <c r="R72" s="462"/>
      <c r="S72" s="462"/>
      <c r="T72" s="462"/>
      <c r="U72" s="462"/>
      <c r="V72" s="462"/>
      <c r="W72" s="462"/>
    </row>
    <row r="73" spans="1:23" x14ac:dyDescent="0.25">
      <c r="R73" s="462"/>
      <c r="S73" s="462"/>
      <c r="T73" s="462"/>
      <c r="U73" s="462"/>
      <c r="V73" s="462"/>
      <c r="W73" s="462"/>
    </row>
    <row r="74" spans="1:23" x14ac:dyDescent="0.25">
      <c r="R74" s="462"/>
      <c r="S74" s="462"/>
      <c r="T74" s="462"/>
      <c r="U74" s="462"/>
      <c r="V74" s="462"/>
      <c r="W74" s="462"/>
    </row>
    <row r="75" spans="1:23" x14ac:dyDescent="0.25">
      <c r="R75" s="462"/>
      <c r="S75" s="462"/>
      <c r="T75" s="462"/>
      <c r="U75" s="462"/>
      <c r="V75" s="462"/>
      <c r="W75" s="462"/>
    </row>
    <row r="76" spans="1:23" x14ac:dyDescent="0.25">
      <c r="R76" s="462"/>
      <c r="S76" s="462"/>
      <c r="T76" s="462"/>
      <c r="U76" s="462"/>
      <c r="V76" s="462"/>
      <c r="W76" s="462"/>
    </row>
  </sheetData>
  <sheetProtection formatCells="0" formatRows="0" insertRows="0" selectLockedCells="1"/>
  <mergeCells count="99">
    <mergeCell ref="A1:A2"/>
    <mergeCell ref="B2:T2"/>
    <mergeCell ref="B4:Q4"/>
    <mergeCell ref="S4:X4"/>
    <mergeCell ref="Y4:AF4"/>
    <mergeCell ref="S5:X5"/>
    <mergeCell ref="Y5:AF5"/>
    <mergeCell ref="B6:Q6"/>
    <mergeCell ref="S6:X6"/>
    <mergeCell ref="Y6:AF6"/>
    <mergeCell ref="S7:X7"/>
    <mergeCell ref="Y7:AF7"/>
    <mergeCell ref="B8:Q8"/>
    <mergeCell ref="S8:X8"/>
    <mergeCell ref="Y8:AF8"/>
    <mergeCell ref="A13:T18"/>
    <mergeCell ref="U13:AF18"/>
    <mergeCell ref="S9:X9"/>
    <mergeCell ref="Y9:AF9"/>
    <mergeCell ref="A22:T22"/>
    <mergeCell ref="U22:AF22"/>
    <mergeCell ref="B10:Q10"/>
    <mergeCell ref="S10:X10"/>
    <mergeCell ref="Y10:AF10"/>
    <mergeCell ref="B11:Q11"/>
    <mergeCell ref="S11:X11"/>
    <mergeCell ref="Y11:AF11"/>
    <mergeCell ref="A12:T12"/>
    <mergeCell ref="U12:AF12"/>
    <mergeCell ref="A23:T24"/>
    <mergeCell ref="U23:AF24"/>
    <mergeCell ref="A19:T19"/>
    <mergeCell ref="U19:AF19"/>
    <mergeCell ref="A20:T21"/>
    <mergeCell ref="U20:AF21"/>
    <mergeCell ref="H25:R25"/>
    <mergeCell ref="S25:T25"/>
    <mergeCell ref="U25:AD25"/>
    <mergeCell ref="AE25:AF25"/>
    <mergeCell ref="B26:G26"/>
    <mergeCell ref="H26:R26"/>
    <mergeCell ref="S26:T26"/>
    <mergeCell ref="U26:AD26"/>
    <mergeCell ref="AE26:AF26"/>
    <mergeCell ref="S27:T27"/>
    <mergeCell ref="U27:AD27"/>
    <mergeCell ref="AE27:AF27"/>
    <mergeCell ref="B28:G28"/>
    <mergeCell ref="H28:R28"/>
    <mergeCell ref="S28:T28"/>
    <mergeCell ref="U28:AD28"/>
    <mergeCell ref="AE28:AF28"/>
    <mergeCell ref="B27:G27"/>
    <mergeCell ref="H27:R27"/>
    <mergeCell ref="A42:C42"/>
    <mergeCell ref="A38:D38"/>
    <mergeCell ref="A41:D41"/>
    <mergeCell ref="A52:I52"/>
    <mergeCell ref="B40:D40"/>
    <mergeCell ref="A45:Q45"/>
    <mergeCell ref="B29:G29"/>
    <mergeCell ref="H29:R29"/>
    <mergeCell ref="S29:T29"/>
    <mergeCell ref="U29:AD29"/>
    <mergeCell ref="AE29:AF29"/>
    <mergeCell ref="B30:G30"/>
    <mergeCell ref="H30:R30"/>
    <mergeCell ref="S30:T30"/>
    <mergeCell ref="U30:AD30"/>
    <mergeCell ref="AE30:AF30"/>
    <mergeCell ref="AE33:AF33"/>
    <mergeCell ref="B31:G31"/>
    <mergeCell ref="H31:R31"/>
    <mergeCell ref="S31:T31"/>
    <mergeCell ref="U31:AD31"/>
    <mergeCell ref="AE31:AF31"/>
    <mergeCell ref="B32:G32"/>
    <mergeCell ref="H32:R32"/>
    <mergeCell ref="S32:T32"/>
    <mergeCell ref="U32:AD32"/>
    <mergeCell ref="AE32:AF32"/>
    <mergeCell ref="B33:G33"/>
    <mergeCell ref="H33:R33"/>
    <mergeCell ref="S33:T33"/>
    <mergeCell ref="U33:AD33"/>
    <mergeCell ref="G58:Q58"/>
    <mergeCell ref="G57:Q57"/>
    <mergeCell ref="J46:K46"/>
    <mergeCell ref="L46:M46"/>
    <mergeCell ref="N46:O46"/>
    <mergeCell ref="P46:Q46"/>
    <mergeCell ref="A50:I50"/>
    <mergeCell ref="A51:I51"/>
    <mergeCell ref="A48:I48"/>
    <mergeCell ref="A57:F57"/>
    <mergeCell ref="A53:I53"/>
    <mergeCell ref="A54:I54"/>
    <mergeCell ref="A47:Q47"/>
    <mergeCell ref="A49:Q49"/>
  </mergeCells>
  <hyperlinks>
    <hyperlink ref="E64" r:id="rId1" xr:uid="{00000000-0004-0000-0600-000000000000}"/>
    <hyperlink ref="E65" r:id="rId2" xr:uid="{00000000-0004-0000-0600-000001000000}"/>
  </hyperlinks>
  <printOptions horizontalCentered="1"/>
  <pageMargins left="0.23622047244094491" right="0.23622047244094491" top="0.39370078740157483" bottom="0.39370078740157483" header="0.31496062992125984" footer="0.31496062992125984"/>
  <pageSetup paperSize="9" scale="41" orientation="portrait" horizontalDpi="4294967293" verticalDpi="4294967293"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C6420-4EC8-4D24-AF29-CB6F61281C4F}">
  <sheetPr>
    <tabColor theme="0"/>
    <pageSetUpPr fitToPage="1"/>
  </sheetPr>
  <dimension ref="A1:AH76"/>
  <sheetViews>
    <sheetView tabSelected="1" topLeftCell="A50" zoomScale="115" zoomScaleNormal="115" workbookViewId="0">
      <selection activeCell="S47" sqref="S47"/>
    </sheetView>
  </sheetViews>
  <sheetFormatPr baseColWidth="10" defaultColWidth="11.42578125" defaultRowHeight="15" x14ac:dyDescent="0.25"/>
  <cols>
    <col min="1" max="1" width="8.7109375" style="444" customWidth="1"/>
    <col min="2" max="4" width="6.5703125" style="444" customWidth="1"/>
    <col min="5" max="5" width="8.85546875" style="444" customWidth="1"/>
    <col min="6" max="6" width="8.140625" style="444" customWidth="1"/>
    <col min="7" max="7" width="8.28515625" style="444" customWidth="1"/>
    <col min="8" max="8" width="6.5703125" style="444" customWidth="1"/>
    <col min="9" max="9" width="24.140625" style="444" customWidth="1"/>
    <col min="10" max="17" width="1.7109375" style="444" customWidth="1"/>
    <col min="18" max="18" width="10.85546875" style="444" customWidth="1"/>
    <col min="19" max="19" width="8.28515625" style="444" customWidth="1"/>
    <col min="20" max="20" width="7.140625" style="444" customWidth="1"/>
    <col min="21" max="22" width="8.28515625" style="444" customWidth="1"/>
    <col min="23" max="23" width="15.5703125" style="444" customWidth="1"/>
    <col min="24" max="24" width="7.85546875" style="444" customWidth="1"/>
    <col min="25" max="27" width="8.5703125" style="444" customWidth="1"/>
    <col min="28" max="28" width="3.5703125" style="444" customWidth="1"/>
    <col min="29" max="29" width="12.5703125" style="444" customWidth="1"/>
    <col min="30" max="30" width="7" style="444" customWidth="1"/>
    <col min="31" max="32" width="8.5703125" style="444" customWidth="1"/>
    <col min="33" max="33" width="11" style="444" customWidth="1"/>
    <col min="34" max="34" width="55.28515625" style="444" customWidth="1"/>
    <col min="35" max="35" width="9.42578125" style="444" customWidth="1"/>
    <col min="36" max="36" width="7.42578125" style="444" customWidth="1"/>
    <col min="37" max="37" width="15.5703125" style="444" customWidth="1"/>
    <col min="38" max="38" width="13.42578125" style="444" customWidth="1"/>
    <col min="39" max="39" width="13" style="444" customWidth="1"/>
    <col min="40" max="40" width="19.7109375" style="444" customWidth="1"/>
    <col min="41" max="41" width="18.42578125" style="444" customWidth="1"/>
    <col min="42" max="16384" width="11.42578125" style="444"/>
  </cols>
  <sheetData>
    <row r="1" spans="1:34" ht="31.5" customHeight="1" x14ac:dyDescent="0.25">
      <c r="A1" s="843" t="s">
        <v>8</v>
      </c>
      <c r="B1" s="438" t="s">
        <v>42</v>
      </c>
      <c r="C1" s="439"/>
      <c r="D1" s="439"/>
      <c r="E1" s="439"/>
      <c r="F1" s="439"/>
      <c r="G1" s="439"/>
      <c r="H1" s="439"/>
      <c r="I1" s="439"/>
      <c r="J1" s="439"/>
      <c r="K1" s="439"/>
      <c r="L1" s="439"/>
      <c r="M1" s="439"/>
      <c r="N1" s="439"/>
      <c r="O1" s="439"/>
      <c r="P1" s="439"/>
      <c r="Q1" s="439"/>
      <c r="R1" s="439"/>
      <c r="S1" s="439"/>
      <c r="T1" s="440"/>
      <c r="U1" s="441" t="s">
        <v>365</v>
      </c>
      <c r="V1" s="442"/>
      <c r="W1" s="442"/>
      <c r="X1" s="442"/>
      <c r="Y1" s="442"/>
      <c r="Z1" s="442"/>
      <c r="AA1" s="442"/>
      <c r="AB1" s="442"/>
      <c r="AC1" s="442"/>
      <c r="AD1" s="442"/>
      <c r="AE1" s="442"/>
      <c r="AF1" s="443"/>
    </row>
    <row r="2" spans="1:34" ht="20.25" customHeight="1" thickBot="1" x14ac:dyDescent="0.3">
      <c r="A2" s="929"/>
      <c r="B2" s="930" t="str">
        <f>INDEX(Problématiques_compétences!$A$3:$D$12,QUOTIENT(MATCH(A1,Problématiques_compétences!$D$3:$D$12,0),8)*8+2,1)</f>
        <v>Optimiser les actions de l'homme</v>
      </c>
      <c r="C2" s="931"/>
      <c r="D2" s="931"/>
      <c r="E2" s="931"/>
      <c r="F2" s="931"/>
      <c r="G2" s="931"/>
      <c r="H2" s="931"/>
      <c r="I2" s="931"/>
      <c r="J2" s="931"/>
      <c r="K2" s="931"/>
      <c r="L2" s="931"/>
      <c r="M2" s="931"/>
      <c r="N2" s="931"/>
      <c r="O2" s="931"/>
      <c r="P2" s="931"/>
      <c r="Q2" s="931"/>
      <c r="R2" s="931"/>
      <c r="S2" s="931"/>
      <c r="T2" s="932"/>
      <c r="U2" s="445" t="str">
        <f>INDEX(Problématiques_compétences!$B$3:$D$12,MATCH(A1,Problématiques_compétences!$D$3:$D$12,0),1)</f>
        <v>Comment explorer un environnement hostile ? (pilotage et programmation)</v>
      </c>
      <c r="V2" s="446"/>
      <c r="W2" s="446"/>
      <c r="X2" s="446"/>
      <c r="Y2" s="446"/>
      <c r="Z2" s="446"/>
      <c r="AA2" s="446"/>
      <c r="AB2" s="446"/>
      <c r="AC2" s="446"/>
      <c r="AD2" s="446"/>
      <c r="AE2" s="446"/>
      <c r="AF2" s="447"/>
    </row>
    <row r="3" spans="1:34" ht="15.75" customHeight="1" x14ac:dyDescent="0.25">
      <c r="A3" s="438" t="s">
        <v>55</v>
      </c>
      <c r="B3" s="448"/>
      <c r="C3" s="448"/>
      <c r="D3" s="448"/>
      <c r="E3" s="449"/>
      <c r="F3" s="448"/>
      <c r="G3" s="448"/>
      <c r="H3" s="449"/>
      <c r="I3" s="448"/>
      <c r="J3" s="448"/>
      <c r="K3" s="448"/>
      <c r="L3" s="448"/>
      <c r="M3" s="448"/>
      <c r="N3" s="448"/>
      <c r="O3" s="448"/>
      <c r="P3" s="448"/>
      <c r="Q3" s="448"/>
      <c r="R3" s="450" t="s">
        <v>70</v>
      </c>
      <c r="S3" s="451"/>
      <c r="T3" s="451"/>
      <c r="U3" s="451"/>
      <c r="V3" s="448"/>
      <c r="W3" s="448"/>
      <c r="X3" s="448"/>
      <c r="Y3" s="452" t="s">
        <v>334</v>
      </c>
      <c r="Z3" s="448"/>
      <c r="AA3" s="448"/>
      <c r="AB3" s="448"/>
      <c r="AC3" s="448"/>
      <c r="AD3" s="448"/>
      <c r="AE3" s="448"/>
      <c r="AF3" s="453"/>
    </row>
    <row r="4" spans="1:34" ht="32.25" customHeight="1" x14ac:dyDescent="0.25">
      <c r="A4" s="454" t="str">
        <f t="array" aca="1" ref="A4" ca="1">IFERROR(INDEX(Problématiques_compétences!$F$2:$AK$2,SMALL(IF(INDIRECT("Problématiques_compétences!F"&amp;MATCH($A$1,Problématiques_compétences!$D$1:$D$12,0)):INDIRECT("Problématiques_compétences!AK"&amp;MATCH($A$1,Problématiques_compétences!$D$1:$D$12,0))="x",COLUMN(Problématiques_compétences!$F$1:$AK$1)-5,""),ROW()-3)),"")</f>
        <v>CT 4.2</v>
      </c>
      <c r="B4" s="916" t="str">
        <f ca="1">INDEX(Programme!$B$4:$C$46,MATCH(A4,Programme!$B$4:$B$46,0),2)</f>
        <v>► Appliquer les principes élémentaires de l’algorithmique et du codage à la résolution d’un problème simple.</v>
      </c>
      <c r="C4" s="916"/>
      <c r="D4" s="916"/>
      <c r="E4" s="916"/>
      <c r="F4" s="916"/>
      <c r="G4" s="916"/>
      <c r="H4" s="916"/>
      <c r="I4" s="916"/>
      <c r="J4" s="916"/>
      <c r="K4" s="916"/>
      <c r="L4" s="916"/>
      <c r="M4" s="916"/>
      <c r="N4" s="916"/>
      <c r="O4" s="916"/>
      <c r="P4" s="916"/>
      <c r="Q4" s="933"/>
      <c r="R4" s="455" t="str">
        <f t="array" aca="1" ref="R4" ca="1">INDEX(Programme!$B$3:$G$46,MATCH($A$4,Programme!$B$3:$B$46,0),SMALL(IF(INDIRECT("Programme!D"&amp;MATCH($A$4,Programme!$B$1:$B$46,0)):INDIRECT("Programme!G"&amp;MATCH($A$4,Programme!$B$1:$B$46,0))&lt;&gt;"",COLUMN(Programme!$D$3:$G$3)-1),ROW()-3))</f>
        <v>IP.2.3</v>
      </c>
      <c r="S4" s="917" t="str">
        <f ca="1">IFERROR(INDEX(Programme!$I$7:$J$94,MATCH($R4,Programme!$I$7:$I$94,0),2),"")</f>
        <v>Écrire un programme dans lequel des actions sont déclenchées par des événements extérieurs.</v>
      </c>
      <c r="T4" s="917"/>
      <c r="U4" s="917"/>
      <c r="V4" s="917"/>
      <c r="W4" s="917"/>
      <c r="X4" s="918"/>
      <c r="Y4" s="919" t="str">
        <f ca="1">IFERROR(INDEX(Programme!$K$7:$L$94,MATCH($R4&amp;".1",Programme!$K$7:$K$94,0),2),"")&amp;IFERROR(INDEX(Programme!$K$7:$L$94,MATCH($R4&amp;".2",Programme!$K$7:$K$94,0),2),"")&amp;IFERROR(INDEX(Programme!$K$7:$L$94,MATCH($R4&amp;".3",Programme!$K$7:$K$94,0),2),"")&amp;IFERROR(INDEX(Programme!$K$7:$L$94,MATCH($R4&amp;".4",Programme!$K$7:$K$94,0),2),"")&amp;IFERROR(INDEX(Programme!$K$7:$L$94,MATCH($R4&amp;".5",Programme!$K$7:$K$94,0),2),"")&amp;IFERROR(INDEX(Programme!$K$7:$L$94,MATCH($R4&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Z4" s="917"/>
      <c r="AA4" s="917"/>
      <c r="AB4" s="917"/>
      <c r="AC4" s="917"/>
      <c r="AD4" s="917"/>
      <c r="AE4" s="917"/>
      <c r="AF4" s="920"/>
    </row>
    <row r="5" spans="1:34" ht="32.25" customHeight="1" x14ac:dyDescent="0.25">
      <c r="A5" s="456"/>
      <c r="B5" s="457"/>
      <c r="C5" s="457"/>
      <c r="D5" s="457"/>
      <c r="E5" s="458"/>
      <c r="F5" s="458"/>
      <c r="G5" s="458"/>
      <c r="H5" s="458"/>
      <c r="I5" s="458"/>
      <c r="J5" s="458"/>
      <c r="K5" s="458"/>
      <c r="L5" s="458"/>
      <c r="M5" s="458"/>
      <c r="N5" s="458"/>
      <c r="O5" s="458"/>
      <c r="P5" s="458"/>
      <c r="Q5" s="458"/>
      <c r="R5" s="459" t="str">
        <f t="array" aca="1" ref="R5" ca="1">IFERROR(INDEX(Programme!$B$3:$G$46,MATCH($A$4,Programme!$B$3:$B$46,0),SMALL(IF(INDIRECT("Programme!D"&amp;MATCH($A$4,Programme!$B$1:$B$46,0)):INDIRECT("Programme!G"&amp;MATCH($A$4,Programme!$B$1:$B$46,0))&lt;&gt;"",COLUMN(Programme!$D$3:$G$3)-1),ROW()-3)),"")</f>
        <v/>
      </c>
      <c r="S5" s="909" t="str">
        <f ca="1">IFERROR(INDEX(Programme!$I$7:$J$94,MATCH($R5,Programme!$I$7:$I$94,0),2),"")</f>
        <v/>
      </c>
      <c r="T5" s="909"/>
      <c r="U5" s="909"/>
      <c r="V5" s="909"/>
      <c r="W5" s="909"/>
      <c r="X5" s="910"/>
      <c r="Y5" s="911" t="str">
        <f ca="1">IFERROR(INDEX(Programme!$K$7:$L$94,MATCH($R5&amp;".1",Programme!$K$7:$K$94,0),2),"")&amp;IFERROR(INDEX(Programme!$K$7:$L$94,MATCH($R5&amp;".2",Programme!$K$7:$K$94,0),2),"")&amp;IFERROR(INDEX(Programme!$K$7:$L$94,MATCH($R5&amp;".3",Programme!$K$7:$K$94,0),2),"")&amp;IFERROR(INDEX(Programme!$K$7:$L$94,MATCH($R5&amp;".4",Programme!$K$7:$K$94,0),2),"")&amp;IFERROR(INDEX(Programme!$K$7:$L$94,MATCH($R5&amp;".5",Programme!$K$7:$K$94,0),2),"")&amp;IFERROR(INDEX(Programme!$K$7:$L$94,MATCH($R5&amp;".6",Programme!$K$7:$K$94,0),2),"")</f>
        <v/>
      </c>
      <c r="Z5" s="909"/>
      <c r="AA5" s="909"/>
      <c r="AB5" s="909"/>
      <c r="AC5" s="909"/>
      <c r="AD5" s="909"/>
      <c r="AE5" s="909"/>
      <c r="AF5" s="912"/>
    </row>
    <row r="6" spans="1:34" ht="32.25" customHeight="1" x14ac:dyDescent="0.25">
      <c r="A6" s="454" t="str">
        <f t="array" aca="1" ref="A6" ca="1">IFERROR(INDEX(Problématiques_compétences!$F$2:$AK$2,SMALL(IF(INDIRECT("Problématiques_compétences!F"&amp;MATCH($A$1,Problématiques_compétences!$D$1:$D$12,0)):INDIRECT("Problématiques_compétences!AK"&amp;MATCH($A$1,Problématiques_compétences!$D$1:$D$12,0))="x",COLUMN(Problématiques_compétences!$F$1:$AK$1)-5,""),ROW()-4)),"")</f>
        <v>CT 5.1</v>
      </c>
      <c r="B6" s="916" t="str">
        <f ca="1">IFERROR(INDEX(Programme!$B$4:$C$46,MATCH(A6,Programme!$B$4:$B$46,0),2),"")</f>
        <v>► Simuler numériquement la structure et/ou le comportement d’un objet.</v>
      </c>
      <c r="C6" s="916"/>
      <c r="D6" s="916"/>
      <c r="E6" s="916"/>
      <c r="F6" s="916"/>
      <c r="G6" s="916"/>
      <c r="H6" s="916"/>
      <c r="I6" s="916"/>
      <c r="J6" s="916"/>
      <c r="K6" s="916"/>
      <c r="L6" s="916"/>
      <c r="M6" s="916"/>
      <c r="N6" s="916"/>
      <c r="O6" s="916"/>
      <c r="P6" s="916"/>
      <c r="Q6" s="916"/>
      <c r="R6" s="455" t="str">
        <f t="array" aca="1" ref="R6" ca="1">IFERROR(INDEX(Programme!$B$3:$G$46,MATCH($A$6,Programme!$B$3:$B$46,0),SMALL(IF(INDIRECT("Programme!D"&amp;MATCH($A$6,Programme!$B$1:$B$46,0)):INDIRECT("Programme!G"&amp;MATCH($A$6,Programme!$B$1:$B$46,0))&lt;&gt;"",COLUMN(Programme!$D$3:$G$3)-1),ROW()-5)),"")</f>
        <v>MSOST.2.2</v>
      </c>
      <c r="S6" s="917" t="str">
        <f ca="1">IFERROR(INDEX(Programme!$I$7:$J$94,MATCH($R6,Programme!$I$7:$I$94,0),2),"")</f>
        <v>Simuler numériquement la structure et/ou le comportement d’un objet. Interpréter le comportement de l’objet technique et le communiquer en argumentant.</v>
      </c>
      <c r="T6" s="917"/>
      <c r="U6" s="917"/>
      <c r="V6" s="917"/>
      <c r="W6" s="917"/>
      <c r="X6" s="918"/>
      <c r="Y6" s="919" t="str">
        <f ca="1">IFERROR(INDEX(Programme!$K$7:$L$94,MATCH($R6&amp;".1",Programme!$K$7:$K$94,0),2),"")&amp;IFERROR(INDEX(Programme!$K$7:$L$94,MATCH($R6&amp;".2",Programme!$K$7:$K$94,0),2),"")&amp;IFERROR(INDEX(Programme!$K$7:$L$94,MATCH($R6&amp;".3",Programme!$K$7:$K$94,0),2),"")&amp;IFERROR(INDEX(Programme!$K$7:$L$94,MATCH($R6&amp;".4",Programme!$K$7:$K$94,0),2),"")&amp;IFERROR(INDEX(Programme!$K$7:$L$94,MATCH($R6&amp;".5",Programme!$K$7:$K$94,0),2),"")&amp;IFERROR(INDEX(Programme!$K$7:$L$94,MATCH($R6&amp;".6",Programme!$K$7:$K$94,0),2),"")</f>
        <v>Notions d’écarts entre les attentes fixées par le cahier des charges et les résultats de la simulation.</v>
      </c>
      <c r="Z6" s="917"/>
      <c r="AA6" s="917"/>
      <c r="AB6" s="917"/>
      <c r="AC6" s="917"/>
      <c r="AD6" s="917"/>
      <c r="AE6" s="917"/>
      <c r="AF6" s="920"/>
    </row>
    <row r="7" spans="1:34" ht="32.25" customHeight="1" x14ac:dyDescent="0.25">
      <c r="A7" s="460"/>
      <c r="B7" s="461"/>
      <c r="C7" s="461"/>
      <c r="D7" s="461"/>
      <c r="E7" s="461"/>
      <c r="F7" s="461"/>
      <c r="G7" s="461"/>
      <c r="H7" s="461"/>
      <c r="I7" s="461"/>
      <c r="J7" s="461"/>
      <c r="K7" s="461"/>
      <c r="L7" s="461"/>
      <c r="M7" s="461"/>
      <c r="N7" s="461"/>
      <c r="O7" s="461"/>
      <c r="P7" s="461"/>
      <c r="Q7" s="461"/>
      <c r="R7" s="459" t="str">
        <f t="array" aca="1" ref="R7" ca="1">IFERROR(INDEX(Programme!$B$3:$G$46,MATCH($A$6,Programme!$B$3:$B$46,0),SMALL(IF(INDIRECT("Programme!D"&amp;MATCH($A$6,Programme!$B$1:$B$46,0)):INDIRECT("Programme!G"&amp;MATCH($A$6,Programme!$B$1:$B$46,0))&lt;&gt;"",COLUMN(Programme!$D$3:$G$3)-1),ROW()-5)),"")</f>
        <v/>
      </c>
      <c r="S7" s="909" t="str">
        <f ca="1">IFERROR(INDEX(Programme!$I$7:$J$94,MATCH($R7,Programme!$I$7:$I$94,0),2),"")</f>
        <v/>
      </c>
      <c r="T7" s="909"/>
      <c r="U7" s="909"/>
      <c r="V7" s="909"/>
      <c r="W7" s="909"/>
      <c r="X7" s="910"/>
      <c r="Y7" s="911" t="str">
        <f ca="1">IFERROR(INDEX(Programme!$K$7:$L$94,MATCH($R7&amp;".1",Programme!$K$7:$K$94,0),2),"")&amp;IFERROR(INDEX(Programme!$K$7:$L$94,MATCH($R7&amp;".2",Programme!$K$7:$K$94,0),2),"")&amp;IFERROR(INDEX(Programme!$K$7:$L$94,MATCH($R7&amp;".3",Programme!$K$7:$K$94,0),2),"")&amp;IFERROR(INDEX(Programme!$K$7:$L$94,MATCH($R7&amp;".4",Programme!$K$7:$K$94,0),2),"")&amp;IFERROR(INDEX(Programme!$K$7:$L$94,MATCH($R7&amp;".5",Programme!$K$7:$K$94,0),2),"")&amp;IFERROR(INDEX(Programme!$K$7:$L$94,MATCH($R7&amp;".6",Programme!$K$7:$K$94,0),2),"")</f>
        <v/>
      </c>
      <c r="Z7" s="909"/>
      <c r="AA7" s="909"/>
      <c r="AB7" s="909"/>
      <c r="AC7" s="909"/>
      <c r="AD7" s="909"/>
      <c r="AE7" s="909"/>
      <c r="AF7" s="912"/>
    </row>
    <row r="8" spans="1:34" ht="52.5" customHeight="1" x14ac:dyDescent="0.25">
      <c r="A8" s="454" t="str">
        <f t="array" aca="1" ref="A8" ca="1">IFERROR(INDEX(Problématiques_compétences!$F$2:$AK$2,SMALL(IF(INDIRECT("Problématiques_compétences!F"&amp;MATCH($A$1,Problématiques_compétences!$D$1:$D$12,0)):INDIRECT("Problématiques_compétences!AK"&amp;MATCH($A$1,Problématiques_compétences!$D$1:$D$12,0))="x",COLUMN(Problématiques_compétences!$F$1:$AK$1)-5,""),ROW()-5)),"")</f>
        <v>CT 5.4</v>
      </c>
      <c r="B8" s="916" t="str">
        <f ca="1">IFERROR(INDEX(Programme!$B$4:$C$46,MATCH(A8,Programme!$B$4:$B$46,0),2),"")</f>
        <v>► Piloter un système connecté localement ou à distance.</v>
      </c>
      <c r="C8" s="916"/>
      <c r="D8" s="916"/>
      <c r="E8" s="916"/>
      <c r="F8" s="916"/>
      <c r="G8" s="916"/>
      <c r="H8" s="916"/>
      <c r="I8" s="916"/>
      <c r="J8" s="916"/>
      <c r="K8" s="916"/>
      <c r="L8" s="916"/>
      <c r="M8" s="916"/>
      <c r="N8" s="916"/>
      <c r="O8" s="916"/>
      <c r="P8" s="916"/>
      <c r="Q8" s="916"/>
      <c r="R8" s="455" t="str">
        <f t="array" aca="1" ref="R8" ca="1">IFERROR(INDEX(Programme!$B$3:$G$46,MATCH($A$8,Programme!$B$3:$B$46,0),SMALL(IF(INDIRECT("Programme!D"&amp;MATCH($A$8,Programme!$B$1:$B$46,0)):INDIRECT("Programme!G"&amp;MATCH($A$8,Programme!$B$1:$B$46,0))&lt;&gt;"",COLUMN(Programme!$D$3:$G$3)-1),ROW()-7)),"")</f>
        <v>IP.2.2</v>
      </c>
      <c r="S8" s="917" t="str">
        <f ca="1">IFERROR(INDEX(Programme!$I$7:$J$94,MATCH($R8,Programme!$I$7:$I$94,0),2),"")</f>
        <v>Écrire, mettre au point (tester, corriger) et exécuter un programme commandant un système réel et vérifier le comportement attendu.</v>
      </c>
      <c r="T8" s="917"/>
      <c r="U8" s="917"/>
      <c r="V8" s="917"/>
      <c r="W8" s="917"/>
      <c r="X8" s="918"/>
      <c r="Y8" s="919" t="str">
        <f ca="1">IFERROR(INDEX(Programme!$K$7:$L$94,MATCH($R8&amp;".1",Programme!$K$7:$K$94,0),2),"")&amp;IFERROR(INDEX(Programme!$K$7:$L$94,MATCH($R8&amp;".2",Programme!$K$7:$K$94,0),2),"")&amp;IFERROR(INDEX(Programme!$K$7:$L$94,MATCH($R8&amp;".3",Programme!$K$7:$K$94,0),2),"")&amp;IFERROR(INDEX(Programme!$K$7:$L$94,MATCH($R8&amp;".4",Programme!$K$7:$K$94,0),2),"")&amp;IFERROR(INDEX(Programme!$K$7:$L$94,MATCH($R8&amp;".5",Programme!$K$7:$K$94,0),2),"")&amp;IFERROR(INDEX(Programme!$K$7:$L$94,MATCH($R8&amp;".6",Programme!$K$7:$K$94,0),2),"")</f>
        <v/>
      </c>
      <c r="Z8" s="917"/>
      <c r="AA8" s="917"/>
      <c r="AB8" s="917"/>
      <c r="AC8" s="917"/>
      <c r="AD8" s="917"/>
      <c r="AE8" s="917"/>
      <c r="AF8" s="920"/>
      <c r="AG8" s="462"/>
      <c r="AH8" s="462"/>
    </row>
    <row r="9" spans="1:34" ht="32.25" customHeight="1" x14ac:dyDescent="0.25">
      <c r="A9" s="463"/>
      <c r="B9" s="464"/>
      <c r="C9" s="464"/>
      <c r="D9" s="464"/>
      <c r="E9" s="464"/>
      <c r="F9" s="464"/>
      <c r="G9" s="464"/>
      <c r="H9" s="464"/>
      <c r="I9" s="464"/>
      <c r="J9" s="464"/>
      <c r="K9" s="464"/>
      <c r="L9" s="464"/>
      <c r="M9" s="464"/>
      <c r="N9" s="464"/>
      <c r="O9" s="464"/>
      <c r="P9" s="464"/>
      <c r="Q9" s="464"/>
      <c r="R9" s="459" t="str">
        <f t="array" aca="1" ref="R9" ca="1">IFERROR(INDEX(Programme!$B$3:$G$46,MATCH($A$8,Programme!$B$3:$B$46,0),SMALL(IF(INDIRECT("Programme!D"&amp;MATCH($A$8,Programme!$B$1:$B$46,0)):INDIRECT("Programme!G"&amp;MATCH($A$8,Programme!$B$1:$B$46,0))&lt;&gt;"",COLUMN(Programme!$D$3:$G$3)-1),ROW()-7)),"")</f>
        <v/>
      </c>
      <c r="S9" s="909" t="str">
        <f ca="1">IFERROR(INDEX(Programme!$I$7:$J$94,MATCH($R9,Programme!$I$7:$I$94,0),2),"")</f>
        <v/>
      </c>
      <c r="T9" s="909"/>
      <c r="U9" s="909"/>
      <c r="V9" s="909"/>
      <c r="W9" s="909"/>
      <c r="X9" s="910"/>
      <c r="Y9" s="911" t="str">
        <f ca="1">IFERROR(INDEX(Programme!$K$7:$L$94,MATCH($R9&amp;".1",Programme!$K$7:$K$94,0),2),"")&amp;IFERROR(INDEX(Programme!$K$7:$L$94,MATCH($R9&amp;".2",Programme!$K$7:$K$94,0),2),"")&amp;IFERROR(INDEX(Programme!$K$7:$L$94,MATCH($R9&amp;".3",Programme!$K$7:$K$94,0),2),"")&amp;IFERROR(INDEX(Programme!$K$7:$L$94,MATCH($R9&amp;".4",Programme!$K$7:$K$94,0),2),"")&amp;IFERROR(INDEX(Programme!$K$7:$L$94,MATCH($R9&amp;".5",Programme!$K$7:$K$94,0),2),"")&amp;IFERROR(INDEX(Programme!$K$7:$L$94,MATCH($R9&amp;".6",Programme!$K$7:$K$94,0),2),"")</f>
        <v/>
      </c>
      <c r="Z9" s="909"/>
      <c r="AA9" s="909"/>
      <c r="AB9" s="909"/>
      <c r="AC9" s="909"/>
      <c r="AD9" s="909"/>
      <c r="AE9" s="909"/>
      <c r="AF9" s="912"/>
      <c r="AG9" s="465"/>
      <c r="AH9" s="466"/>
    </row>
    <row r="10" spans="1:34" ht="32.25" customHeight="1" x14ac:dyDescent="0.25">
      <c r="A10" s="454" t="str">
        <f t="array" aca="1" ref="A10" ca="1">IFERROR(INDEX(Problématiques_compétences!$F$2:$AK$2,SMALL(IF(INDIRECT("Problématiques_compétences!F"&amp;MATCH($A$1,Problématiques_compétences!$D$1:$D$12,0)):INDIRECT("Problématiques_compétences!AK"&amp;MATCH($A$1,Problématiques_compétences!$D$1:$D$12,0))="x",COLUMN(Problématiques_compétences!$F$1:$AK$1)-5,""),ROW()-6)),"")</f>
        <v>CT 5.5</v>
      </c>
      <c r="B10" s="916" t="str">
        <f ca="1">IFERROR(INDEX(Programme!$B$4:$C$46,MATCH(A10,Programme!$B$4:$B$46,0),2),"")</f>
        <v>► Modifier ou paramétrer le fonctionnement d’un objet communicant.</v>
      </c>
      <c r="C10" s="916"/>
      <c r="D10" s="916"/>
      <c r="E10" s="916"/>
      <c r="F10" s="916"/>
      <c r="G10" s="916"/>
      <c r="H10" s="916"/>
      <c r="I10" s="916"/>
      <c r="J10" s="916"/>
      <c r="K10" s="916"/>
      <c r="L10" s="916"/>
      <c r="M10" s="916"/>
      <c r="N10" s="916"/>
      <c r="O10" s="916"/>
      <c r="P10" s="916"/>
      <c r="Q10" s="916"/>
      <c r="R10" s="455" t="str">
        <f t="array" aca="1" ref="R10" ca="1">IFERROR(INDEX(Programme!$B$3:$G$46,MATCH($A$10,Programme!$B$3:$B$46,0),SMALL(IF(INDIRECT("Programme!D"&amp;MATCH($A$10,Programme!$B$1:$B$46,0)):INDIRECT("Programme!G"&amp;MATCH($A$10,Programme!$B$1:$B$46,0))&lt;&gt;"",COLUMN(Programme!$D$3:$G$3)-1),ROW()-9)),"")</f>
        <v>IP.2.3</v>
      </c>
      <c r="S10" s="917" t="str">
        <f ca="1">IFERROR(INDEX(Programme!$I$7:$J$94,MATCH($R10,Programme!$I$7:$I$94,0),2),"")</f>
        <v>Écrire un programme dans lequel des actions sont déclenchées par des événements extérieurs.</v>
      </c>
      <c r="T10" s="917"/>
      <c r="U10" s="917"/>
      <c r="V10" s="917"/>
      <c r="W10" s="917"/>
      <c r="X10" s="918"/>
      <c r="Y10" s="919" t="str">
        <f ca="1">IFERROR(INDEX(Programme!$K$7:$L$94,MATCH($R10&amp;".1",Programme!$K$7:$K$94,0),2),"")&amp;IFERROR(INDEX(Programme!$K$7:$L$94,MATCH($R10&amp;".2",Programme!$K$7:$K$94,0),2),"")&amp;IFERROR(INDEX(Programme!$K$7:$L$94,MATCH($R10&amp;".3",Programme!$K$7:$K$94,0),2),"")&amp;IFERROR(INDEX(Programme!$K$7:$L$94,MATCH($R10&amp;".4",Programme!$K$7:$K$94,0),2),"")&amp;IFERROR(INDEX(Programme!$K$7:$L$94,MATCH($R10&amp;".5",Programme!$K$7:$K$94,0),2),"")&amp;IFERROR(INDEX(Programme!$K$7:$L$94,MATCH($R10&amp;".6",Programme!$K$7:$K$94,0),2),"")</f>
        <v>Notions d’algorithme et de programme. Notion de variable informatique. Déclenchement d'une action par un événement, séquences d'instructions, boucles, instructions conditionnelles. Systèmes embarqués. Forme et transmission du signal. Capteur, actionneur, interface.</v>
      </c>
      <c r="Z10" s="917"/>
      <c r="AA10" s="917"/>
      <c r="AB10" s="917"/>
      <c r="AC10" s="917"/>
      <c r="AD10" s="917"/>
      <c r="AE10" s="917"/>
      <c r="AF10" s="920"/>
      <c r="AG10" s="467"/>
      <c r="AH10" s="466"/>
    </row>
    <row r="11" spans="1:34" ht="32.25" customHeight="1" thickBot="1" x14ac:dyDescent="0.3">
      <c r="A11" s="454"/>
      <c r="B11" s="916"/>
      <c r="C11" s="916"/>
      <c r="D11" s="916"/>
      <c r="E11" s="916"/>
      <c r="F11" s="916"/>
      <c r="G11" s="916"/>
      <c r="H11" s="916"/>
      <c r="I11" s="916"/>
      <c r="J11" s="916"/>
      <c r="K11" s="916"/>
      <c r="L11" s="916"/>
      <c r="M11" s="916"/>
      <c r="N11" s="916"/>
      <c r="O11" s="916"/>
      <c r="P11" s="916"/>
      <c r="Q11" s="916"/>
      <c r="R11" s="455" t="str">
        <f t="array" aca="1" ref="R11" ca="1">IFERROR(INDEX(Programme!$B$3:$G$46,MATCH($A$10,Programme!$B$3:$B$46,0),SMALL(IF(INDIRECT("Programme!D"&amp;MATCH($A$10,Programme!$B$1:$B$46,0)):INDIRECT("Programme!G"&amp;MATCH($A$10,Programme!$B$1:$B$46,0))&lt;&gt;"",COLUMN(Programme!$D$3:$G$3)-1),ROW()-9)),"")</f>
        <v/>
      </c>
      <c r="S11" s="917" t="str">
        <f ca="1">IFERROR(INDEX(Programme!$I$7:$J$94,MATCH($R11,Programme!$I$7:$I$94,0),2),"")</f>
        <v/>
      </c>
      <c r="T11" s="917"/>
      <c r="U11" s="921"/>
      <c r="V11" s="921"/>
      <c r="W11" s="921"/>
      <c r="X11" s="922"/>
      <c r="Y11" s="919" t="str">
        <f ca="1">IFERROR(INDEX(Programme!$K$7:$L$94,MATCH($R11&amp;".1",Programme!$K$7:$K$94,0),2),"")&amp;IFERROR(INDEX(Programme!$K$7:$L$94,MATCH($R11&amp;".2",Programme!$K$7:$K$94,0),2),"")&amp;IFERROR(INDEX(Programme!$K$7:$L$94,MATCH($R11&amp;".3",Programme!$K$7:$K$94,0),2),"")&amp;IFERROR(INDEX(Programme!$K$7:$L$94,MATCH($R11&amp;".4",Programme!$K$7:$K$94,0),2),"")&amp;IFERROR(INDEX(Programme!$K$7:$L$94,MATCH($R11&amp;".5",Programme!$K$7:$K$94,0),2),"")&amp;IFERROR(INDEX(Programme!$K$7:$L$94,MATCH($R11&amp;".6",Programme!$K$7:$K$94,0),2),"")</f>
        <v/>
      </c>
      <c r="Z11" s="917"/>
      <c r="AA11" s="917"/>
      <c r="AB11" s="917"/>
      <c r="AC11" s="917"/>
      <c r="AD11" s="917"/>
      <c r="AE11" s="917"/>
      <c r="AF11" s="920"/>
      <c r="AG11" s="467"/>
      <c r="AH11" s="466"/>
    </row>
    <row r="12" spans="1:34" ht="16.5" customHeight="1" x14ac:dyDescent="0.25">
      <c r="A12" s="923" t="s">
        <v>69</v>
      </c>
      <c r="B12" s="924"/>
      <c r="C12" s="924"/>
      <c r="D12" s="924"/>
      <c r="E12" s="924"/>
      <c r="F12" s="924"/>
      <c r="G12" s="924"/>
      <c r="H12" s="924"/>
      <c r="I12" s="924"/>
      <c r="J12" s="924"/>
      <c r="K12" s="924"/>
      <c r="L12" s="924"/>
      <c r="M12" s="924"/>
      <c r="N12" s="924"/>
      <c r="O12" s="924"/>
      <c r="P12" s="924"/>
      <c r="Q12" s="924"/>
      <c r="R12" s="924"/>
      <c r="S12" s="924"/>
      <c r="T12" s="925"/>
      <c r="U12" s="926" t="s">
        <v>71</v>
      </c>
      <c r="V12" s="927"/>
      <c r="W12" s="927"/>
      <c r="X12" s="927"/>
      <c r="Y12" s="927"/>
      <c r="Z12" s="927"/>
      <c r="AA12" s="927"/>
      <c r="AB12" s="927"/>
      <c r="AC12" s="927"/>
      <c r="AD12" s="927"/>
      <c r="AE12" s="927"/>
      <c r="AF12" s="928"/>
      <c r="AG12" s="467"/>
      <c r="AH12" s="466"/>
    </row>
    <row r="13" spans="1:34" ht="16.5" customHeight="1" x14ac:dyDescent="0.25">
      <c r="A13" s="770" t="s">
        <v>537</v>
      </c>
      <c r="B13" s="771"/>
      <c r="C13" s="771"/>
      <c r="D13" s="771"/>
      <c r="E13" s="771"/>
      <c r="F13" s="771"/>
      <c r="G13" s="771"/>
      <c r="H13" s="771"/>
      <c r="I13" s="771"/>
      <c r="J13" s="771"/>
      <c r="K13" s="771"/>
      <c r="L13" s="771"/>
      <c r="M13" s="771"/>
      <c r="N13" s="771"/>
      <c r="O13" s="771"/>
      <c r="P13" s="771"/>
      <c r="Q13" s="771"/>
      <c r="R13" s="771"/>
      <c r="S13" s="771"/>
      <c r="T13" s="772"/>
      <c r="U13" s="908" t="s">
        <v>530</v>
      </c>
      <c r="V13" s="810"/>
      <c r="W13" s="810"/>
      <c r="X13" s="810"/>
      <c r="Y13" s="810"/>
      <c r="Z13" s="810"/>
      <c r="AA13" s="810"/>
      <c r="AB13" s="810"/>
      <c r="AC13" s="810"/>
      <c r="AD13" s="810"/>
      <c r="AE13" s="810"/>
      <c r="AF13" s="811"/>
    </row>
    <row r="14" spans="1:34" ht="16.5" customHeight="1" x14ac:dyDescent="0.25">
      <c r="A14" s="770"/>
      <c r="B14" s="771"/>
      <c r="C14" s="771"/>
      <c r="D14" s="771"/>
      <c r="E14" s="771"/>
      <c r="F14" s="771"/>
      <c r="G14" s="771"/>
      <c r="H14" s="771"/>
      <c r="I14" s="771"/>
      <c r="J14" s="771"/>
      <c r="K14" s="771"/>
      <c r="L14" s="771"/>
      <c r="M14" s="771"/>
      <c r="N14" s="771"/>
      <c r="O14" s="771"/>
      <c r="P14" s="771"/>
      <c r="Q14" s="771"/>
      <c r="R14" s="771"/>
      <c r="S14" s="771"/>
      <c r="T14" s="772"/>
      <c r="U14" s="809"/>
      <c r="V14" s="810"/>
      <c r="W14" s="810"/>
      <c r="X14" s="810"/>
      <c r="Y14" s="810"/>
      <c r="Z14" s="810"/>
      <c r="AA14" s="810"/>
      <c r="AB14" s="810"/>
      <c r="AC14" s="810"/>
      <c r="AD14" s="810"/>
      <c r="AE14" s="810"/>
      <c r="AF14" s="811"/>
    </row>
    <row r="15" spans="1:34" ht="16.5" customHeight="1" x14ac:dyDescent="0.25">
      <c r="A15" s="770"/>
      <c r="B15" s="771"/>
      <c r="C15" s="771"/>
      <c r="D15" s="771"/>
      <c r="E15" s="771"/>
      <c r="F15" s="771"/>
      <c r="G15" s="771"/>
      <c r="H15" s="771"/>
      <c r="I15" s="771"/>
      <c r="J15" s="771"/>
      <c r="K15" s="771"/>
      <c r="L15" s="771"/>
      <c r="M15" s="771"/>
      <c r="N15" s="771"/>
      <c r="O15" s="771"/>
      <c r="P15" s="771"/>
      <c r="Q15" s="771"/>
      <c r="R15" s="771"/>
      <c r="S15" s="771"/>
      <c r="T15" s="772"/>
      <c r="U15" s="809"/>
      <c r="V15" s="810"/>
      <c r="W15" s="810"/>
      <c r="X15" s="810"/>
      <c r="Y15" s="810"/>
      <c r="Z15" s="810"/>
      <c r="AA15" s="810"/>
      <c r="AB15" s="810"/>
      <c r="AC15" s="810"/>
      <c r="AD15" s="810"/>
      <c r="AE15" s="810"/>
      <c r="AF15" s="811"/>
    </row>
    <row r="16" spans="1:34" ht="16.5" customHeight="1" x14ac:dyDescent="0.25">
      <c r="A16" s="770"/>
      <c r="B16" s="771"/>
      <c r="C16" s="771"/>
      <c r="D16" s="771"/>
      <c r="E16" s="771"/>
      <c r="F16" s="771"/>
      <c r="G16" s="771"/>
      <c r="H16" s="771"/>
      <c r="I16" s="771"/>
      <c r="J16" s="771"/>
      <c r="K16" s="771"/>
      <c r="L16" s="771"/>
      <c r="M16" s="771"/>
      <c r="N16" s="771"/>
      <c r="O16" s="771"/>
      <c r="P16" s="771"/>
      <c r="Q16" s="771"/>
      <c r="R16" s="771"/>
      <c r="S16" s="771"/>
      <c r="T16" s="772"/>
      <c r="U16" s="809"/>
      <c r="V16" s="810"/>
      <c r="W16" s="810"/>
      <c r="X16" s="810"/>
      <c r="Y16" s="810"/>
      <c r="Z16" s="810"/>
      <c r="AA16" s="810"/>
      <c r="AB16" s="810"/>
      <c r="AC16" s="810"/>
      <c r="AD16" s="810"/>
      <c r="AE16" s="810"/>
      <c r="AF16" s="811"/>
    </row>
    <row r="17" spans="1:32" ht="19.5" customHeight="1" x14ac:dyDescent="0.25">
      <c r="A17" s="770"/>
      <c r="B17" s="771"/>
      <c r="C17" s="771"/>
      <c r="D17" s="771"/>
      <c r="E17" s="771"/>
      <c r="F17" s="771"/>
      <c r="G17" s="771"/>
      <c r="H17" s="771"/>
      <c r="I17" s="771"/>
      <c r="J17" s="771"/>
      <c r="K17" s="771"/>
      <c r="L17" s="771"/>
      <c r="M17" s="771"/>
      <c r="N17" s="771"/>
      <c r="O17" s="771"/>
      <c r="P17" s="771"/>
      <c r="Q17" s="771"/>
      <c r="R17" s="771"/>
      <c r="S17" s="771"/>
      <c r="T17" s="772"/>
      <c r="U17" s="809"/>
      <c r="V17" s="810"/>
      <c r="W17" s="810"/>
      <c r="X17" s="810"/>
      <c r="Y17" s="810"/>
      <c r="Z17" s="810"/>
      <c r="AA17" s="810"/>
      <c r="AB17" s="810"/>
      <c r="AC17" s="810"/>
      <c r="AD17" s="810"/>
      <c r="AE17" s="810"/>
      <c r="AF17" s="811"/>
    </row>
    <row r="18" spans="1:32" ht="20.25" customHeight="1" x14ac:dyDescent="0.25">
      <c r="A18" s="819"/>
      <c r="B18" s="820"/>
      <c r="C18" s="820"/>
      <c r="D18" s="820"/>
      <c r="E18" s="820"/>
      <c r="F18" s="820"/>
      <c r="G18" s="820"/>
      <c r="H18" s="820"/>
      <c r="I18" s="820"/>
      <c r="J18" s="820"/>
      <c r="K18" s="820"/>
      <c r="L18" s="820"/>
      <c r="M18" s="820"/>
      <c r="N18" s="820"/>
      <c r="O18" s="820"/>
      <c r="P18" s="820"/>
      <c r="Q18" s="820"/>
      <c r="R18" s="820"/>
      <c r="S18" s="820"/>
      <c r="T18" s="821"/>
      <c r="U18" s="812"/>
      <c r="V18" s="813"/>
      <c r="W18" s="813"/>
      <c r="X18" s="813"/>
      <c r="Y18" s="813"/>
      <c r="Z18" s="813"/>
      <c r="AA18" s="813"/>
      <c r="AB18" s="813"/>
      <c r="AC18" s="813"/>
      <c r="AD18" s="813"/>
      <c r="AE18" s="813"/>
      <c r="AF18" s="814"/>
    </row>
    <row r="19" spans="1:32" ht="32.25" customHeight="1" x14ac:dyDescent="0.25">
      <c r="A19" s="899" t="s">
        <v>366</v>
      </c>
      <c r="B19" s="900"/>
      <c r="C19" s="900"/>
      <c r="D19" s="900"/>
      <c r="E19" s="900"/>
      <c r="F19" s="900"/>
      <c r="G19" s="900"/>
      <c r="H19" s="900"/>
      <c r="I19" s="900"/>
      <c r="J19" s="900"/>
      <c r="K19" s="900"/>
      <c r="L19" s="900"/>
      <c r="M19" s="900"/>
      <c r="N19" s="900"/>
      <c r="O19" s="900"/>
      <c r="P19" s="900"/>
      <c r="Q19" s="900"/>
      <c r="R19" s="900"/>
      <c r="S19" s="900"/>
      <c r="T19" s="901"/>
      <c r="U19" s="902" t="s">
        <v>367</v>
      </c>
      <c r="V19" s="903"/>
      <c r="W19" s="903"/>
      <c r="X19" s="903"/>
      <c r="Y19" s="903"/>
      <c r="Z19" s="903"/>
      <c r="AA19" s="903"/>
      <c r="AB19" s="903"/>
      <c r="AC19" s="903"/>
      <c r="AD19" s="903"/>
      <c r="AE19" s="903"/>
      <c r="AF19" s="904"/>
    </row>
    <row r="20" spans="1:32" ht="30" customHeight="1" x14ac:dyDescent="0.25">
      <c r="A20" s="896"/>
      <c r="B20" s="897"/>
      <c r="C20" s="897"/>
      <c r="D20" s="897"/>
      <c r="E20" s="897"/>
      <c r="F20" s="897"/>
      <c r="G20" s="897"/>
      <c r="H20" s="897"/>
      <c r="I20" s="897"/>
      <c r="J20" s="897"/>
      <c r="K20" s="897"/>
      <c r="L20" s="897"/>
      <c r="M20" s="897"/>
      <c r="N20" s="897"/>
      <c r="O20" s="897"/>
      <c r="P20" s="897"/>
      <c r="Q20" s="897"/>
      <c r="R20" s="897"/>
      <c r="S20" s="897"/>
      <c r="T20" s="898"/>
      <c r="U20" s="896"/>
      <c r="V20" s="897"/>
      <c r="W20" s="897"/>
      <c r="X20" s="897"/>
      <c r="Y20" s="897"/>
      <c r="Z20" s="897"/>
      <c r="AA20" s="897"/>
      <c r="AB20" s="897"/>
      <c r="AC20" s="897"/>
      <c r="AD20" s="897"/>
      <c r="AE20" s="897"/>
      <c r="AF20" s="898"/>
    </row>
    <row r="21" spans="1:32" ht="32.25" customHeight="1" thickBot="1" x14ac:dyDescent="0.3">
      <c r="A21" s="905"/>
      <c r="B21" s="906"/>
      <c r="C21" s="906"/>
      <c r="D21" s="906"/>
      <c r="E21" s="906"/>
      <c r="F21" s="906"/>
      <c r="G21" s="906"/>
      <c r="H21" s="906"/>
      <c r="I21" s="906"/>
      <c r="J21" s="906"/>
      <c r="K21" s="906"/>
      <c r="L21" s="906"/>
      <c r="M21" s="906"/>
      <c r="N21" s="906"/>
      <c r="O21" s="906"/>
      <c r="P21" s="906"/>
      <c r="Q21" s="906"/>
      <c r="R21" s="906"/>
      <c r="S21" s="906"/>
      <c r="T21" s="907"/>
      <c r="U21" s="905"/>
      <c r="V21" s="906"/>
      <c r="W21" s="906"/>
      <c r="X21" s="906"/>
      <c r="Y21" s="906"/>
      <c r="Z21" s="906"/>
      <c r="AA21" s="906"/>
      <c r="AB21" s="906"/>
      <c r="AC21" s="906"/>
      <c r="AD21" s="906"/>
      <c r="AE21" s="906"/>
      <c r="AF21" s="907"/>
    </row>
    <row r="22" spans="1:32" ht="34.5" customHeight="1" x14ac:dyDescent="0.25">
      <c r="A22" s="913" t="s">
        <v>459</v>
      </c>
      <c r="B22" s="914"/>
      <c r="C22" s="914"/>
      <c r="D22" s="914"/>
      <c r="E22" s="914"/>
      <c r="F22" s="914"/>
      <c r="G22" s="914"/>
      <c r="H22" s="914"/>
      <c r="I22" s="914"/>
      <c r="J22" s="914"/>
      <c r="K22" s="914"/>
      <c r="L22" s="914"/>
      <c r="M22" s="914"/>
      <c r="N22" s="914"/>
      <c r="O22" s="914"/>
      <c r="P22" s="914"/>
      <c r="Q22" s="914"/>
      <c r="R22" s="914"/>
      <c r="S22" s="914"/>
      <c r="T22" s="915"/>
      <c r="U22" s="913" t="s">
        <v>460</v>
      </c>
      <c r="V22" s="914"/>
      <c r="W22" s="914"/>
      <c r="X22" s="914"/>
      <c r="Y22" s="914"/>
      <c r="Z22" s="914"/>
      <c r="AA22" s="914"/>
      <c r="AB22" s="914"/>
      <c r="AC22" s="914"/>
      <c r="AD22" s="914"/>
      <c r="AE22" s="914"/>
      <c r="AF22" s="915"/>
    </row>
    <row r="23" spans="1:32" ht="30" customHeight="1" x14ac:dyDescent="0.25">
      <c r="A23" s="896"/>
      <c r="B23" s="897"/>
      <c r="C23" s="897"/>
      <c r="D23" s="897"/>
      <c r="E23" s="897"/>
      <c r="F23" s="897"/>
      <c r="G23" s="897"/>
      <c r="H23" s="897"/>
      <c r="I23" s="897"/>
      <c r="J23" s="897"/>
      <c r="K23" s="897"/>
      <c r="L23" s="897"/>
      <c r="M23" s="897"/>
      <c r="N23" s="897"/>
      <c r="O23" s="897"/>
      <c r="P23" s="897"/>
      <c r="Q23" s="897"/>
      <c r="R23" s="897"/>
      <c r="S23" s="897"/>
      <c r="T23" s="898"/>
      <c r="U23" s="896"/>
      <c r="V23" s="897"/>
      <c r="W23" s="897"/>
      <c r="X23" s="897"/>
      <c r="Y23" s="897"/>
      <c r="Z23" s="897"/>
      <c r="AA23" s="897"/>
      <c r="AB23" s="897"/>
      <c r="AC23" s="897"/>
      <c r="AD23" s="897"/>
      <c r="AE23" s="897"/>
      <c r="AF23" s="898"/>
    </row>
    <row r="24" spans="1:32" ht="30" customHeight="1" thickBot="1" x14ac:dyDescent="0.3">
      <c r="A24" s="896"/>
      <c r="B24" s="897"/>
      <c r="C24" s="897"/>
      <c r="D24" s="897"/>
      <c r="E24" s="897"/>
      <c r="F24" s="897"/>
      <c r="G24" s="897"/>
      <c r="H24" s="897"/>
      <c r="I24" s="897"/>
      <c r="J24" s="897"/>
      <c r="K24" s="897"/>
      <c r="L24" s="897"/>
      <c r="M24" s="897"/>
      <c r="N24" s="897"/>
      <c r="O24" s="897"/>
      <c r="P24" s="897"/>
      <c r="Q24" s="897"/>
      <c r="R24" s="897"/>
      <c r="S24" s="897"/>
      <c r="T24" s="898"/>
      <c r="U24" s="896"/>
      <c r="V24" s="897"/>
      <c r="W24" s="897"/>
      <c r="X24" s="897"/>
      <c r="Y24" s="897"/>
      <c r="Z24" s="897"/>
      <c r="AA24" s="897"/>
      <c r="AB24" s="897"/>
      <c r="AC24" s="897"/>
      <c r="AD24" s="897"/>
      <c r="AE24" s="897"/>
      <c r="AF24" s="898"/>
    </row>
    <row r="25" spans="1:32" x14ac:dyDescent="0.25">
      <c r="A25" s="519" t="s">
        <v>461</v>
      </c>
      <c r="B25" s="520"/>
      <c r="C25" s="520"/>
      <c r="D25" s="520" t="s">
        <v>248</v>
      </c>
      <c r="E25" s="520"/>
      <c r="F25" s="520"/>
      <c r="G25" s="521"/>
      <c r="H25" s="884" t="s">
        <v>467</v>
      </c>
      <c r="I25" s="885"/>
      <c r="J25" s="885"/>
      <c r="K25" s="885"/>
      <c r="L25" s="885"/>
      <c r="M25" s="885"/>
      <c r="N25" s="885"/>
      <c r="O25" s="885"/>
      <c r="P25" s="885"/>
      <c r="Q25" s="885"/>
      <c r="R25" s="886"/>
      <c r="S25" s="887" t="s">
        <v>466</v>
      </c>
      <c r="T25" s="887"/>
      <c r="U25" s="888" t="s">
        <v>468</v>
      </c>
      <c r="V25" s="889"/>
      <c r="W25" s="889"/>
      <c r="X25" s="889"/>
      <c r="Y25" s="889"/>
      <c r="Z25" s="889"/>
      <c r="AA25" s="889"/>
      <c r="AB25" s="889"/>
      <c r="AC25" s="889"/>
      <c r="AD25" s="890"/>
      <c r="AE25" s="891" t="s">
        <v>466</v>
      </c>
      <c r="AF25" s="892"/>
    </row>
    <row r="26" spans="1:32" ht="15.75" customHeight="1" x14ac:dyDescent="0.25">
      <c r="A26" s="471"/>
      <c r="B26" s="858" t="s">
        <v>462</v>
      </c>
      <c r="C26" s="859"/>
      <c r="D26" s="859"/>
      <c r="E26" s="859"/>
      <c r="F26" s="859"/>
      <c r="G26" s="860"/>
      <c r="H26" s="861"/>
      <c r="I26" s="862"/>
      <c r="J26" s="862"/>
      <c r="K26" s="862"/>
      <c r="L26" s="862"/>
      <c r="M26" s="862"/>
      <c r="N26" s="862"/>
      <c r="O26" s="862"/>
      <c r="P26" s="862"/>
      <c r="Q26" s="862"/>
      <c r="R26" s="863"/>
      <c r="S26" s="861"/>
      <c r="T26" s="862"/>
      <c r="U26" s="893"/>
      <c r="V26" s="894"/>
      <c r="W26" s="894"/>
      <c r="X26" s="894"/>
      <c r="Y26" s="894"/>
      <c r="Z26" s="894"/>
      <c r="AA26" s="894"/>
      <c r="AB26" s="894"/>
      <c r="AC26" s="894"/>
      <c r="AD26" s="894"/>
      <c r="AE26" s="894"/>
      <c r="AF26" s="895"/>
    </row>
    <row r="27" spans="1:32" ht="15.75" customHeight="1" x14ac:dyDescent="0.25">
      <c r="A27" s="472"/>
      <c r="B27" s="880" t="s">
        <v>499</v>
      </c>
      <c r="C27" s="881"/>
      <c r="D27" s="881"/>
      <c r="E27" s="881"/>
      <c r="F27" s="881"/>
      <c r="G27" s="882"/>
      <c r="H27" s="878"/>
      <c r="I27" s="879"/>
      <c r="J27" s="879"/>
      <c r="K27" s="879"/>
      <c r="L27" s="879"/>
      <c r="M27" s="879"/>
      <c r="N27" s="879"/>
      <c r="O27" s="879"/>
      <c r="P27" s="879"/>
      <c r="Q27" s="879"/>
      <c r="R27" s="883"/>
      <c r="S27" s="878"/>
      <c r="T27" s="879"/>
      <c r="U27" s="864"/>
      <c r="V27" s="865"/>
      <c r="W27" s="865"/>
      <c r="X27" s="865"/>
      <c r="Y27" s="865"/>
      <c r="Z27" s="865"/>
      <c r="AA27" s="865"/>
      <c r="AB27" s="865"/>
      <c r="AC27" s="865"/>
      <c r="AD27" s="865"/>
      <c r="AE27" s="865"/>
      <c r="AF27" s="866"/>
    </row>
    <row r="28" spans="1:32" ht="24" customHeight="1" x14ac:dyDescent="0.25">
      <c r="A28" s="472"/>
      <c r="B28" s="858" t="s">
        <v>463</v>
      </c>
      <c r="C28" s="859"/>
      <c r="D28" s="859"/>
      <c r="E28" s="859"/>
      <c r="F28" s="859"/>
      <c r="G28" s="860"/>
      <c r="H28" s="861"/>
      <c r="I28" s="862"/>
      <c r="J28" s="862"/>
      <c r="K28" s="862"/>
      <c r="L28" s="862"/>
      <c r="M28" s="862"/>
      <c r="N28" s="862"/>
      <c r="O28" s="862"/>
      <c r="P28" s="862"/>
      <c r="Q28" s="862"/>
      <c r="R28" s="863"/>
      <c r="S28" s="861"/>
      <c r="T28" s="862"/>
      <c r="U28" s="864"/>
      <c r="V28" s="865"/>
      <c r="W28" s="865"/>
      <c r="X28" s="865"/>
      <c r="Y28" s="865"/>
      <c r="Z28" s="865"/>
      <c r="AA28" s="865"/>
      <c r="AB28" s="865"/>
      <c r="AC28" s="865"/>
      <c r="AD28" s="865"/>
      <c r="AE28" s="865"/>
      <c r="AF28" s="866"/>
    </row>
    <row r="29" spans="1:32" ht="15.75" customHeight="1" x14ac:dyDescent="0.25">
      <c r="A29" s="197"/>
      <c r="B29" s="858" t="s">
        <v>369</v>
      </c>
      <c r="C29" s="859"/>
      <c r="D29" s="859"/>
      <c r="E29" s="859"/>
      <c r="F29" s="859"/>
      <c r="G29" s="860"/>
      <c r="H29" s="861"/>
      <c r="I29" s="862"/>
      <c r="J29" s="862"/>
      <c r="K29" s="862"/>
      <c r="L29" s="862"/>
      <c r="M29" s="862"/>
      <c r="N29" s="862"/>
      <c r="O29" s="862"/>
      <c r="P29" s="862"/>
      <c r="Q29" s="862"/>
      <c r="R29" s="863"/>
      <c r="S29" s="861"/>
      <c r="T29" s="862"/>
      <c r="U29" s="864"/>
      <c r="V29" s="865"/>
      <c r="W29" s="865"/>
      <c r="X29" s="865"/>
      <c r="Y29" s="865"/>
      <c r="Z29" s="865"/>
      <c r="AA29" s="865"/>
      <c r="AB29" s="865"/>
      <c r="AC29" s="865"/>
      <c r="AD29" s="865"/>
      <c r="AE29" s="865"/>
      <c r="AF29" s="866"/>
    </row>
    <row r="30" spans="1:32" ht="15.75" customHeight="1" x14ac:dyDescent="0.25">
      <c r="A30" s="472"/>
      <c r="B30" s="858" t="s">
        <v>370</v>
      </c>
      <c r="C30" s="859"/>
      <c r="D30" s="859"/>
      <c r="E30" s="859"/>
      <c r="F30" s="859"/>
      <c r="G30" s="860"/>
      <c r="H30" s="861"/>
      <c r="I30" s="862"/>
      <c r="J30" s="862"/>
      <c r="K30" s="862"/>
      <c r="L30" s="862"/>
      <c r="M30" s="862"/>
      <c r="N30" s="862"/>
      <c r="O30" s="862"/>
      <c r="P30" s="862"/>
      <c r="Q30" s="862"/>
      <c r="R30" s="863"/>
      <c r="S30" s="861"/>
      <c r="T30" s="862"/>
      <c r="U30" s="864"/>
      <c r="V30" s="865"/>
      <c r="W30" s="865"/>
      <c r="X30" s="865"/>
      <c r="Y30" s="865"/>
      <c r="Z30" s="865"/>
      <c r="AA30" s="865"/>
      <c r="AB30" s="865"/>
      <c r="AC30" s="865"/>
      <c r="AD30" s="865"/>
      <c r="AE30" s="865"/>
      <c r="AF30" s="866"/>
    </row>
    <row r="31" spans="1:32" ht="15.75" customHeight="1" x14ac:dyDescent="0.25">
      <c r="A31" s="472"/>
      <c r="B31" s="858" t="s">
        <v>464</v>
      </c>
      <c r="C31" s="859"/>
      <c r="D31" s="859"/>
      <c r="E31" s="859"/>
      <c r="F31" s="859"/>
      <c r="G31" s="860"/>
      <c r="H31" s="861"/>
      <c r="I31" s="862"/>
      <c r="J31" s="862"/>
      <c r="K31" s="862"/>
      <c r="L31" s="862"/>
      <c r="M31" s="862"/>
      <c r="N31" s="862"/>
      <c r="O31" s="862"/>
      <c r="P31" s="862"/>
      <c r="Q31" s="862"/>
      <c r="R31" s="863"/>
      <c r="S31" s="861"/>
      <c r="T31" s="862"/>
      <c r="U31" s="864"/>
      <c r="V31" s="865"/>
      <c r="W31" s="865"/>
      <c r="X31" s="865"/>
      <c r="Y31" s="865"/>
      <c r="Z31" s="865"/>
      <c r="AA31" s="865"/>
      <c r="AB31" s="865"/>
      <c r="AC31" s="865"/>
      <c r="AD31" s="865"/>
      <c r="AE31" s="865"/>
      <c r="AF31" s="866"/>
    </row>
    <row r="32" spans="1:32" ht="15.75" customHeight="1" x14ac:dyDescent="0.25">
      <c r="A32" s="472"/>
      <c r="B32" s="858" t="s">
        <v>465</v>
      </c>
      <c r="C32" s="859"/>
      <c r="D32" s="859"/>
      <c r="E32" s="859"/>
      <c r="F32" s="859"/>
      <c r="G32" s="860"/>
      <c r="H32" s="861"/>
      <c r="I32" s="862"/>
      <c r="J32" s="862"/>
      <c r="K32" s="862"/>
      <c r="L32" s="862"/>
      <c r="M32" s="862"/>
      <c r="N32" s="862"/>
      <c r="O32" s="862"/>
      <c r="P32" s="862"/>
      <c r="Q32" s="862"/>
      <c r="R32" s="863"/>
      <c r="S32" s="861"/>
      <c r="T32" s="862"/>
      <c r="U32" s="864"/>
      <c r="V32" s="865"/>
      <c r="W32" s="865"/>
      <c r="X32" s="865"/>
      <c r="Y32" s="865"/>
      <c r="Z32" s="865"/>
      <c r="AA32" s="865"/>
      <c r="AB32" s="865"/>
      <c r="AC32" s="865"/>
      <c r="AD32" s="865"/>
      <c r="AE32" s="865"/>
      <c r="AF32" s="866"/>
    </row>
    <row r="33" spans="1:32" ht="15.75" customHeight="1" thickBot="1" x14ac:dyDescent="0.3">
      <c r="A33" s="473"/>
      <c r="B33" s="867" t="s">
        <v>371</v>
      </c>
      <c r="C33" s="868"/>
      <c r="D33" s="868"/>
      <c r="E33" s="868"/>
      <c r="F33" s="868"/>
      <c r="G33" s="869"/>
      <c r="H33" s="870"/>
      <c r="I33" s="871"/>
      <c r="J33" s="871"/>
      <c r="K33" s="871"/>
      <c r="L33" s="871"/>
      <c r="M33" s="871"/>
      <c r="N33" s="871"/>
      <c r="O33" s="871"/>
      <c r="P33" s="871"/>
      <c r="Q33" s="871"/>
      <c r="R33" s="872"/>
      <c r="S33" s="870"/>
      <c r="T33" s="871"/>
      <c r="U33" s="873"/>
      <c r="V33" s="856"/>
      <c r="W33" s="856"/>
      <c r="X33" s="856"/>
      <c r="Y33" s="856"/>
      <c r="Z33" s="856"/>
      <c r="AA33" s="856"/>
      <c r="AB33" s="856"/>
      <c r="AC33" s="856"/>
      <c r="AD33" s="856"/>
      <c r="AE33" s="856"/>
      <c r="AF33" s="857"/>
    </row>
    <row r="36" spans="1:32" x14ac:dyDescent="0.25">
      <c r="A36" s="474"/>
      <c r="B36" s="474"/>
      <c r="C36" s="474"/>
      <c r="D36" s="474"/>
      <c r="E36" s="474"/>
      <c r="F36" s="474"/>
      <c r="G36" s="474"/>
      <c r="H36" s="474"/>
      <c r="I36" s="474"/>
      <c r="J36" s="474"/>
      <c r="K36" s="474"/>
      <c r="L36" s="474"/>
      <c r="M36" s="474"/>
      <c r="N36" s="474"/>
      <c r="O36" s="474"/>
      <c r="P36" s="474"/>
      <c r="Q36" s="474"/>
      <c r="R36" s="462"/>
      <c r="S36" s="462"/>
      <c r="T36" s="462"/>
      <c r="U36" s="462"/>
      <c r="V36" s="462"/>
      <c r="W36" s="462"/>
    </row>
    <row r="37" spans="1:32" ht="33" customHeight="1" x14ac:dyDescent="0.25">
      <c r="A37" s="475"/>
      <c r="B37" s="475"/>
      <c r="C37" s="475"/>
      <c r="D37" s="475"/>
      <c r="E37" s="475"/>
      <c r="F37" s="475"/>
      <c r="G37" s="475"/>
      <c r="H37" s="474"/>
      <c r="I37" s="474"/>
      <c r="J37" s="474"/>
      <c r="K37" s="474"/>
      <c r="L37" s="474"/>
      <c r="M37" s="474"/>
      <c r="N37" s="474"/>
      <c r="O37" s="474"/>
      <c r="P37" s="474"/>
      <c r="Q37" s="474"/>
      <c r="R37" s="462"/>
      <c r="S37" s="462"/>
      <c r="T37" s="462"/>
      <c r="U37" s="462"/>
      <c r="V37" s="462"/>
      <c r="W37" s="462"/>
    </row>
    <row r="38" spans="1:32" ht="30" customHeight="1" x14ac:dyDescent="0.25">
      <c r="A38" s="875" t="s">
        <v>469</v>
      </c>
      <c r="B38" s="875"/>
      <c r="C38" s="875"/>
      <c r="D38" s="875"/>
      <c r="E38" s="474"/>
      <c r="F38" s="476" t="s">
        <v>470</v>
      </c>
      <c r="G38" s="476"/>
      <c r="H38" s="476"/>
      <c r="I38" s="477" t="s">
        <v>471</v>
      </c>
      <c r="J38" s="476" t="s">
        <v>529</v>
      </c>
      <c r="K38" s="474"/>
      <c r="L38" s="474"/>
      <c r="M38" s="474"/>
      <c r="N38" s="474"/>
      <c r="O38" s="474"/>
      <c r="P38" s="474"/>
      <c r="Q38" s="474"/>
      <c r="R38" s="462"/>
      <c r="S38" s="462"/>
      <c r="T38" s="462"/>
      <c r="U38" s="462"/>
      <c r="V38" s="462"/>
      <c r="W38" s="462"/>
    </row>
    <row r="39" spans="1:32" x14ac:dyDescent="0.25">
      <c r="A39" s="478"/>
      <c r="B39" s="479"/>
      <c r="C39" s="479"/>
      <c r="D39" s="479"/>
      <c r="E39" s="479"/>
      <c r="F39" s="477"/>
      <c r="G39" s="476"/>
      <c r="H39" s="474"/>
      <c r="I39" s="474"/>
      <c r="J39" s="474"/>
      <c r="K39" s="474"/>
      <c r="L39" s="474"/>
      <c r="M39" s="474"/>
      <c r="N39" s="474"/>
      <c r="O39" s="474"/>
      <c r="P39" s="474"/>
      <c r="Q39" s="474"/>
      <c r="R39" s="462"/>
      <c r="S39" s="462"/>
      <c r="T39" s="462"/>
      <c r="U39" s="462"/>
      <c r="V39" s="462"/>
      <c r="W39" s="462"/>
    </row>
    <row r="40" spans="1:32" s="485" customFormat="1" ht="28.5" customHeight="1" x14ac:dyDescent="0.25">
      <c r="A40" s="480"/>
      <c r="B40" s="877"/>
      <c r="C40" s="877"/>
      <c r="D40" s="877"/>
      <c r="E40" s="481"/>
      <c r="F40" s="481"/>
      <c r="G40" s="481"/>
      <c r="H40" s="481"/>
      <c r="I40" s="482" t="s">
        <v>473</v>
      </c>
      <c r="J40" s="483" t="s">
        <v>529</v>
      </c>
      <c r="K40" s="481"/>
      <c r="L40" s="481"/>
      <c r="M40" s="481"/>
      <c r="N40" s="481"/>
      <c r="O40" s="481"/>
      <c r="P40" s="481"/>
      <c r="Q40" s="481"/>
      <c r="R40" s="484"/>
      <c r="S40" s="484"/>
      <c r="T40" s="484"/>
      <c r="U40" s="484"/>
      <c r="V40" s="484"/>
      <c r="W40" s="484"/>
    </row>
    <row r="41" spans="1:32" ht="33.75" customHeight="1" x14ac:dyDescent="0.25">
      <c r="A41" s="876" t="s">
        <v>474</v>
      </c>
      <c r="B41" s="876"/>
      <c r="C41" s="876"/>
      <c r="D41" s="876"/>
      <c r="E41" s="486" t="str">
        <f>B2</f>
        <v>Optimiser les actions de l'homme</v>
      </c>
      <c r="F41" s="486"/>
      <c r="G41" s="486"/>
      <c r="H41" s="486"/>
      <c r="I41" s="474"/>
      <c r="J41" s="474"/>
      <c r="K41" s="474"/>
      <c r="L41" s="474"/>
      <c r="M41" s="474"/>
      <c r="N41" s="474"/>
      <c r="O41" s="474"/>
      <c r="P41" s="474"/>
      <c r="Q41" s="474"/>
      <c r="R41" s="462"/>
      <c r="S41" s="462"/>
      <c r="T41" s="462"/>
      <c r="U41" s="462"/>
      <c r="V41" s="462"/>
      <c r="W41" s="462"/>
    </row>
    <row r="42" spans="1:32" ht="41.25" customHeight="1" x14ac:dyDescent="0.25">
      <c r="A42" s="874" t="s">
        <v>512</v>
      </c>
      <c r="B42" s="874"/>
      <c r="C42" s="874"/>
      <c r="D42" s="474"/>
      <c r="E42" s="934" t="str">
        <f>U2</f>
        <v>Comment explorer un environnement hostile ? (pilotage et programmation)</v>
      </c>
      <c r="F42" s="934"/>
      <c r="G42" s="934"/>
      <c r="H42" s="934"/>
      <c r="I42" s="934"/>
      <c r="J42" s="934"/>
      <c r="K42" s="934"/>
      <c r="L42" s="934"/>
      <c r="M42" s="934"/>
      <c r="N42" s="934"/>
      <c r="O42" s="934"/>
      <c r="P42" s="934"/>
      <c r="Q42" s="474"/>
      <c r="R42" s="462"/>
      <c r="S42" s="462"/>
      <c r="T42" s="462"/>
      <c r="U42" s="462"/>
      <c r="V42" s="462"/>
      <c r="W42" s="462"/>
    </row>
    <row r="43" spans="1:32" ht="30" customHeight="1" x14ac:dyDescent="0.25">
      <c r="A43" s="488" t="s">
        <v>478</v>
      </c>
      <c r="B43" s="488"/>
      <c r="C43" s="488"/>
      <c r="D43" s="488"/>
      <c r="E43" s="489">
        <f>INDEX(Progression_Cycle4!I7:AL7,MATCH(A1,Progression_Cycle4!I4:AL4,0))</f>
        <v>4</v>
      </c>
      <c r="F43" s="490" t="s">
        <v>479</v>
      </c>
      <c r="G43" s="491"/>
      <c r="H43" s="474"/>
      <c r="I43" s="474"/>
      <c r="J43" s="474"/>
      <c r="K43" s="474"/>
      <c r="L43" s="474"/>
      <c r="M43" s="474"/>
      <c r="N43" s="474"/>
      <c r="O43" s="474"/>
      <c r="P43" s="474"/>
      <c r="Q43" s="474"/>
      <c r="R43" s="462"/>
      <c r="S43" s="462"/>
      <c r="T43" s="462"/>
      <c r="U43" s="462"/>
      <c r="V43" s="462"/>
      <c r="W43" s="462"/>
    </row>
    <row r="44" spans="1:32" ht="24.75" customHeight="1" x14ac:dyDescent="0.25">
      <c r="A44" s="492" t="s">
        <v>475</v>
      </c>
      <c r="B44" s="518"/>
      <c r="C44" s="492"/>
      <c r="D44" s="516"/>
      <c r="E44" s="516"/>
      <c r="F44" s="516"/>
      <c r="G44" s="516"/>
      <c r="H44" s="474"/>
      <c r="I44" s="474"/>
      <c r="J44" s="474"/>
      <c r="K44" s="474"/>
      <c r="L44" s="474"/>
      <c r="M44" s="474"/>
      <c r="N44" s="474"/>
      <c r="O44" s="474"/>
      <c r="P44" s="474"/>
      <c r="Q44" s="474"/>
      <c r="R44" s="462"/>
      <c r="S44" s="462"/>
      <c r="T44" s="462"/>
      <c r="U44" s="462"/>
      <c r="V44" s="462"/>
      <c r="W44" s="462"/>
    </row>
    <row r="45" spans="1:32" ht="117.75" customHeight="1" x14ac:dyDescent="0.25">
      <c r="A45" s="854" t="str">
        <f>IF(ISBLANK(A13),"",A13)</f>
        <v>Un robot est une machine automatisée ou contrôlée à distance qui réalise des tâches dangereuses ou pénibles pour un humain. La robotique est l'étude et la réalisation de robots.
Les robots ont beaucoup évolué depuis les années 70, avec les progrès de l'électronique et de l'informatique les robots sont de plus en plus complexes.
Lors de cette séquence vous allez découvrir le fonctionnement puis la programmation d'un petit robot explorateur.
Votre travail consistera à programmer des actions en réponse à un cahier des charges.</v>
      </c>
      <c r="B45" s="854"/>
      <c r="C45" s="854"/>
      <c r="D45" s="854"/>
      <c r="E45" s="854"/>
      <c r="F45" s="854"/>
      <c r="G45" s="854"/>
      <c r="H45" s="854"/>
      <c r="I45" s="854"/>
      <c r="J45" s="854"/>
      <c r="K45" s="854"/>
      <c r="L45" s="854"/>
      <c r="M45" s="854"/>
      <c r="N45" s="854"/>
      <c r="O45" s="854"/>
      <c r="P45" s="854"/>
      <c r="Q45" s="854"/>
      <c r="R45" s="495"/>
      <c r="S45" s="495"/>
      <c r="T45" s="495"/>
      <c r="U45" s="462"/>
      <c r="V45" s="462"/>
      <c r="W45" s="462"/>
    </row>
    <row r="46" spans="1:32" x14ac:dyDescent="0.25">
      <c r="A46" s="496" t="s">
        <v>481</v>
      </c>
      <c r="B46" s="491"/>
      <c r="C46" s="491"/>
      <c r="D46" s="491"/>
      <c r="E46" s="491"/>
      <c r="F46" s="491"/>
      <c r="G46" s="491"/>
      <c r="H46" s="474"/>
      <c r="I46" s="474"/>
      <c r="J46" s="853"/>
      <c r="K46" s="853"/>
      <c r="L46" s="853"/>
      <c r="M46" s="853"/>
      <c r="N46" s="853"/>
      <c r="O46" s="853"/>
      <c r="P46" s="853"/>
      <c r="Q46" s="853"/>
      <c r="R46" s="497"/>
      <c r="S46" s="462"/>
      <c r="T46" s="462"/>
      <c r="U46" s="462"/>
      <c r="V46" s="462"/>
      <c r="W46" s="462"/>
    </row>
    <row r="47" spans="1:32" ht="28.5" customHeight="1" x14ac:dyDescent="0.25">
      <c r="A47" s="854" t="str">
        <f t="shared" ref="A47:A54" ca="1" si="0">IF(ISBLANK(B4),"",B4)</f>
        <v>► Appliquer les principes élémentaires de l’algorithmique et du codage à la résolution d’un problème simple.</v>
      </c>
      <c r="B47" s="854"/>
      <c r="C47" s="854"/>
      <c r="D47" s="854"/>
      <c r="E47" s="854"/>
      <c r="F47" s="854"/>
      <c r="G47" s="854"/>
      <c r="H47" s="854"/>
      <c r="I47" s="854"/>
      <c r="J47" s="854"/>
      <c r="K47" s="854"/>
      <c r="L47" s="854"/>
      <c r="M47" s="854"/>
      <c r="N47" s="854"/>
      <c r="O47" s="854"/>
      <c r="P47" s="854"/>
      <c r="Q47" s="854"/>
      <c r="R47" s="498"/>
      <c r="S47" s="462"/>
      <c r="T47" s="462"/>
      <c r="U47" s="462"/>
      <c r="V47" s="462"/>
      <c r="W47" s="462"/>
    </row>
    <row r="48" spans="1:32" ht="12" customHeight="1" x14ac:dyDescent="0.25">
      <c r="A48" s="854" t="str">
        <f t="shared" si="0"/>
        <v/>
      </c>
      <c r="B48" s="854"/>
      <c r="C48" s="854"/>
      <c r="D48" s="854"/>
      <c r="E48" s="854"/>
      <c r="F48" s="854"/>
      <c r="G48" s="854"/>
      <c r="H48" s="854"/>
      <c r="I48" s="854"/>
      <c r="J48" s="517"/>
      <c r="K48" s="517"/>
      <c r="L48" s="517"/>
      <c r="M48" s="517"/>
      <c r="N48" s="517"/>
      <c r="O48" s="517"/>
      <c r="P48" s="517"/>
      <c r="Q48" s="503"/>
      <c r="R48" s="495"/>
      <c r="S48" s="495"/>
      <c r="T48" s="495"/>
      <c r="U48" s="462"/>
      <c r="V48" s="462"/>
      <c r="W48" s="462"/>
    </row>
    <row r="49" spans="1:23" ht="29.25" customHeight="1" x14ac:dyDescent="0.25">
      <c r="A49" s="854" t="str">
        <f t="shared" ca="1" si="0"/>
        <v>► Simuler numériquement la structure et/ou le comportement d’un objet.</v>
      </c>
      <c r="B49" s="854"/>
      <c r="C49" s="854"/>
      <c r="D49" s="854"/>
      <c r="E49" s="854"/>
      <c r="F49" s="854"/>
      <c r="G49" s="854"/>
      <c r="H49" s="854"/>
      <c r="I49" s="854"/>
      <c r="J49" s="854"/>
      <c r="K49" s="854"/>
      <c r="L49" s="854"/>
      <c r="M49" s="854"/>
      <c r="N49" s="854"/>
      <c r="O49" s="854"/>
      <c r="P49" s="854"/>
      <c r="Q49" s="854"/>
      <c r="R49" s="495"/>
      <c r="S49" s="495"/>
      <c r="T49" s="495"/>
      <c r="U49" s="462"/>
      <c r="V49" s="462"/>
      <c r="W49" s="462"/>
    </row>
    <row r="50" spans="1:23" x14ac:dyDescent="0.25">
      <c r="A50" s="854" t="str">
        <f t="shared" si="0"/>
        <v/>
      </c>
      <c r="B50" s="854"/>
      <c r="C50" s="854"/>
      <c r="D50" s="854"/>
      <c r="E50" s="854"/>
      <c r="F50" s="854"/>
      <c r="G50" s="854"/>
      <c r="H50" s="854"/>
      <c r="I50" s="854"/>
      <c r="J50" s="517"/>
      <c r="K50" s="517"/>
      <c r="L50" s="517"/>
      <c r="M50" s="517"/>
      <c r="N50" s="517"/>
      <c r="O50" s="517"/>
      <c r="P50" s="517"/>
      <c r="Q50" s="503"/>
      <c r="R50" s="495"/>
      <c r="S50" s="495"/>
      <c r="T50" s="495"/>
      <c r="U50" s="462"/>
      <c r="V50" s="462"/>
      <c r="W50" s="462"/>
    </row>
    <row r="51" spans="1:23" ht="32.25" customHeight="1" x14ac:dyDescent="0.25">
      <c r="A51" s="854" t="str">
        <f t="shared" ca="1" si="0"/>
        <v>► Piloter un système connecté localement ou à distance.</v>
      </c>
      <c r="B51" s="854"/>
      <c r="C51" s="854"/>
      <c r="D51" s="854"/>
      <c r="E51" s="854"/>
      <c r="F51" s="854"/>
      <c r="G51" s="854"/>
      <c r="H51" s="854"/>
      <c r="I51" s="854"/>
      <c r="J51" s="517"/>
      <c r="K51" s="517"/>
      <c r="L51" s="517"/>
      <c r="M51" s="517"/>
      <c r="N51" s="517"/>
      <c r="O51" s="517"/>
      <c r="P51" s="517"/>
      <c r="Q51" s="503"/>
      <c r="R51" s="495"/>
      <c r="S51" s="495"/>
      <c r="T51" s="495"/>
      <c r="U51" s="462"/>
      <c r="V51" s="462"/>
      <c r="W51" s="462"/>
    </row>
    <row r="52" spans="1:23" x14ac:dyDescent="0.25">
      <c r="A52" s="854" t="str">
        <f t="shared" si="0"/>
        <v/>
      </c>
      <c r="B52" s="854"/>
      <c r="C52" s="854"/>
      <c r="D52" s="854"/>
      <c r="E52" s="854"/>
      <c r="F52" s="854"/>
      <c r="G52" s="854"/>
      <c r="H52" s="854"/>
      <c r="I52" s="854"/>
      <c r="J52" s="517"/>
      <c r="K52" s="517"/>
      <c r="L52" s="517"/>
      <c r="M52" s="517"/>
      <c r="N52" s="517"/>
      <c r="O52" s="517"/>
      <c r="P52" s="517"/>
      <c r="Q52" s="513"/>
      <c r="R52" s="499"/>
      <c r="S52" s="500"/>
      <c r="T52" s="500"/>
      <c r="U52" s="462"/>
      <c r="V52" s="462"/>
      <c r="W52" s="462"/>
    </row>
    <row r="53" spans="1:23" x14ac:dyDescent="0.25">
      <c r="A53" s="854" t="str">
        <f t="shared" ca="1" si="0"/>
        <v>► Modifier ou paramétrer le fonctionnement d’un objet communicant.</v>
      </c>
      <c r="B53" s="854"/>
      <c r="C53" s="854"/>
      <c r="D53" s="854"/>
      <c r="E53" s="854"/>
      <c r="F53" s="854"/>
      <c r="G53" s="854"/>
      <c r="H53" s="854"/>
      <c r="I53" s="854"/>
      <c r="J53" s="517"/>
      <c r="K53" s="517"/>
      <c r="L53" s="517"/>
      <c r="M53" s="517"/>
      <c r="N53" s="517"/>
      <c r="O53" s="517"/>
      <c r="P53" s="517"/>
      <c r="Q53" s="513"/>
      <c r="R53" s="499"/>
      <c r="S53" s="500"/>
      <c r="T53" s="500"/>
      <c r="U53" s="462"/>
      <c r="V53" s="462"/>
      <c r="W53" s="462"/>
    </row>
    <row r="54" spans="1:23" x14ac:dyDescent="0.25">
      <c r="A54" s="854" t="str">
        <f t="shared" si="0"/>
        <v/>
      </c>
      <c r="B54" s="854"/>
      <c r="C54" s="854"/>
      <c r="D54" s="854"/>
      <c r="E54" s="854"/>
      <c r="F54" s="854"/>
      <c r="G54" s="854"/>
      <c r="H54" s="854"/>
      <c r="I54" s="854"/>
      <c r="J54" s="517"/>
      <c r="K54" s="517"/>
      <c r="L54" s="517"/>
      <c r="M54" s="517"/>
      <c r="N54" s="517"/>
      <c r="O54" s="517"/>
      <c r="P54" s="517"/>
      <c r="Q54" s="502"/>
      <c r="R54" s="498"/>
      <c r="S54" s="462"/>
      <c r="T54" s="462"/>
      <c r="U54" s="462"/>
      <c r="V54" s="462"/>
      <c r="W54" s="462"/>
    </row>
    <row r="55" spans="1:23" x14ac:dyDescent="0.25">
      <c r="A55" s="517"/>
      <c r="B55" s="517"/>
      <c r="C55" s="517"/>
      <c r="D55" s="517"/>
      <c r="E55" s="517"/>
      <c r="F55" s="517"/>
      <c r="G55" s="517"/>
      <c r="H55" s="517"/>
      <c r="I55" s="517"/>
      <c r="J55" s="517"/>
      <c r="K55" s="517"/>
      <c r="L55" s="517"/>
      <c r="M55" s="517"/>
      <c r="N55" s="517"/>
      <c r="O55" s="517"/>
      <c r="P55" s="517"/>
      <c r="Q55" s="502"/>
      <c r="R55" s="498"/>
      <c r="S55" s="462"/>
      <c r="T55" s="462"/>
      <c r="U55" s="462"/>
      <c r="V55" s="462"/>
      <c r="W55" s="462"/>
    </row>
    <row r="56" spans="1:23" ht="13.5" customHeight="1" x14ac:dyDescent="0.25">
      <c r="A56" s="503"/>
      <c r="B56" s="503"/>
      <c r="C56" s="503"/>
      <c r="D56" s="503"/>
      <c r="E56" s="503"/>
      <c r="F56" s="503"/>
      <c r="G56" s="503"/>
      <c r="H56" s="474"/>
      <c r="I56" s="474"/>
      <c r="J56" s="474"/>
      <c r="K56" s="474"/>
      <c r="L56" s="474"/>
      <c r="M56" s="474"/>
      <c r="N56" s="474"/>
      <c r="O56" s="474"/>
      <c r="P56" s="474"/>
      <c r="Q56" s="474"/>
      <c r="R56" s="462"/>
      <c r="S56" s="462"/>
      <c r="T56" s="462"/>
      <c r="U56" s="462"/>
      <c r="V56" s="462"/>
      <c r="W56" s="462"/>
    </row>
    <row r="57" spans="1:23" x14ac:dyDescent="0.25">
      <c r="A57" s="855" t="s">
        <v>480</v>
      </c>
      <c r="B57" s="855"/>
      <c r="C57" s="855"/>
      <c r="D57" s="855"/>
      <c r="E57" s="855"/>
      <c r="F57" s="855"/>
      <c r="G57" s="852" t="str">
        <f>IFERROR(INDEX(B26:R33,MATCH(D25,A26:A33,0),1),"")</f>
        <v/>
      </c>
      <c r="H57" s="852"/>
      <c r="I57" s="852"/>
      <c r="J57" s="852"/>
      <c r="K57" s="852"/>
      <c r="L57" s="852"/>
      <c r="M57" s="852"/>
      <c r="N57" s="852"/>
      <c r="O57" s="852"/>
      <c r="P57" s="852"/>
      <c r="Q57" s="852"/>
      <c r="R57" s="504"/>
      <c r="S57" s="462"/>
      <c r="T57" s="462"/>
      <c r="U57" s="462"/>
      <c r="V57" s="462"/>
      <c r="W57" s="462"/>
    </row>
    <row r="58" spans="1:23" ht="43.5" customHeight="1" x14ac:dyDescent="0.25">
      <c r="A58" s="474"/>
      <c r="B58" s="505"/>
      <c r="C58" s="505"/>
      <c r="D58" s="505"/>
      <c r="E58" s="474"/>
      <c r="F58" s="506"/>
      <c r="G58" s="851" t="str">
        <f>IFERROR(INDEX(B26:R33,MATCH(D25,A26:A33,0),7),"")</f>
        <v/>
      </c>
      <c r="H58" s="851"/>
      <c r="I58" s="851"/>
      <c r="J58" s="851"/>
      <c r="K58" s="851"/>
      <c r="L58" s="851"/>
      <c r="M58" s="851"/>
      <c r="N58" s="851"/>
      <c r="O58" s="851"/>
      <c r="P58" s="851"/>
      <c r="Q58" s="851"/>
      <c r="R58" s="507"/>
      <c r="S58" s="462"/>
      <c r="T58" s="462"/>
      <c r="U58" s="462"/>
      <c r="V58" s="462"/>
      <c r="W58" s="462"/>
    </row>
    <row r="59" spans="1:23" x14ac:dyDescent="0.25">
      <c r="B59" s="515" t="s">
        <v>531</v>
      </c>
      <c r="C59" s="508"/>
      <c r="D59" s="474"/>
      <c r="E59" s="474"/>
      <c r="F59" s="508"/>
      <c r="G59" s="508"/>
      <c r="I59" s="508" t="s">
        <v>515</v>
      </c>
      <c r="J59" s="474"/>
      <c r="K59" s="474"/>
      <c r="L59" s="474"/>
      <c r="M59" s="474"/>
      <c r="N59" s="474"/>
      <c r="O59" s="474"/>
      <c r="P59" s="474"/>
      <c r="Q59" s="474"/>
      <c r="R59" s="462"/>
      <c r="S59" s="462"/>
      <c r="T59" s="462"/>
      <c r="U59" s="462"/>
      <c r="V59" s="462"/>
      <c r="W59" s="462"/>
    </row>
    <row r="60" spans="1:23" ht="51.75" customHeight="1" x14ac:dyDescent="0.25">
      <c r="A60" s="509"/>
      <c r="B60" s="490"/>
      <c r="C60" s="130"/>
      <c r="D60" s="490"/>
      <c r="E60" s="490"/>
      <c r="F60" s="490"/>
      <c r="G60" s="490"/>
      <c r="H60" s="474"/>
      <c r="I60" s="474"/>
      <c r="J60" s="474"/>
      <c r="K60" s="474"/>
      <c r="L60" s="474"/>
      <c r="M60" s="474"/>
      <c r="N60" s="474"/>
      <c r="O60" s="474"/>
      <c r="P60" s="474"/>
      <c r="Q60" s="474"/>
      <c r="R60" s="462"/>
      <c r="S60" s="462"/>
      <c r="T60" s="462"/>
      <c r="U60" s="462"/>
      <c r="V60" s="462"/>
      <c r="W60" s="462"/>
    </row>
    <row r="61" spans="1:23" x14ac:dyDescent="0.25">
      <c r="A61" s="509"/>
      <c r="B61" s="490"/>
      <c r="C61" s="490"/>
      <c r="D61" s="490"/>
      <c r="E61" s="490"/>
      <c r="F61" s="490"/>
      <c r="G61" s="490"/>
      <c r="H61" s="474"/>
      <c r="I61" s="474"/>
      <c r="J61" s="474"/>
      <c r="K61" s="474"/>
      <c r="L61" s="474"/>
      <c r="M61" s="474"/>
      <c r="N61" s="474"/>
      <c r="O61" s="474"/>
      <c r="P61" s="474"/>
      <c r="Q61" s="474"/>
      <c r="R61" s="462"/>
      <c r="S61" s="462"/>
      <c r="T61" s="462"/>
      <c r="U61" s="462"/>
      <c r="V61" s="462"/>
      <c r="W61" s="462"/>
    </row>
    <row r="62" spans="1:23" x14ac:dyDescent="0.25">
      <c r="A62" s="509"/>
      <c r="B62" s="489"/>
      <c r="C62" s="489"/>
      <c r="D62" s="489"/>
      <c r="E62" s="489"/>
      <c r="F62" s="489"/>
      <c r="G62" s="489"/>
      <c r="H62" s="474"/>
      <c r="I62" s="474"/>
      <c r="J62" s="474"/>
      <c r="K62" s="474"/>
      <c r="L62" s="474"/>
      <c r="M62" s="474"/>
      <c r="N62" s="474"/>
      <c r="O62" s="474"/>
      <c r="P62" s="474"/>
      <c r="Q62" s="474"/>
      <c r="R62" s="462"/>
      <c r="S62" s="462"/>
      <c r="T62" s="462"/>
      <c r="U62" s="462"/>
      <c r="V62" s="462"/>
      <c r="W62" s="462"/>
    </row>
    <row r="63" spans="1:23" x14ac:dyDescent="0.25">
      <c r="A63" s="509"/>
      <c r="B63" s="474"/>
      <c r="C63" s="474"/>
      <c r="D63" s="474"/>
      <c r="E63" s="474"/>
      <c r="F63" s="474"/>
      <c r="G63" s="474"/>
      <c r="H63" s="474"/>
      <c r="I63" s="474"/>
      <c r="J63" s="474"/>
      <c r="K63" s="474"/>
      <c r="L63" s="474"/>
      <c r="M63" s="474"/>
      <c r="N63" s="474"/>
      <c r="O63" s="474"/>
      <c r="P63" s="474"/>
      <c r="Q63" s="474"/>
      <c r="R63" s="462"/>
      <c r="S63" s="462"/>
      <c r="T63" s="462"/>
      <c r="U63" s="462"/>
      <c r="V63" s="462"/>
      <c r="W63" s="462"/>
    </row>
    <row r="64" spans="1:23" x14ac:dyDescent="0.25">
      <c r="A64" s="474"/>
      <c r="B64" s="474"/>
      <c r="C64" s="510"/>
      <c r="D64" s="511" t="s">
        <v>477</v>
      </c>
      <c r="E64" s="253" t="s">
        <v>501</v>
      </c>
      <c r="F64" s="474"/>
      <c r="G64" s="474"/>
      <c r="H64" s="474"/>
      <c r="I64" s="474"/>
      <c r="J64" s="474"/>
      <c r="K64" s="474"/>
      <c r="L64" s="474"/>
      <c r="M64" s="474"/>
      <c r="N64" s="474"/>
      <c r="O64" s="474"/>
      <c r="P64" s="474"/>
      <c r="Q64" s="474"/>
      <c r="R64" s="462"/>
      <c r="S64" s="462"/>
      <c r="T64" s="462"/>
      <c r="U64" s="462"/>
      <c r="V64" s="462"/>
      <c r="W64" s="462"/>
    </row>
    <row r="65" spans="1:23" x14ac:dyDescent="0.25">
      <c r="A65" s="474"/>
      <c r="B65" s="474"/>
      <c r="C65" s="474"/>
      <c r="D65" s="511" t="s">
        <v>476</v>
      </c>
      <c r="E65" s="256" t="s">
        <v>504</v>
      </c>
      <c r="F65" s="474"/>
      <c r="G65" s="474"/>
      <c r="H65" s="474"/>
      <c r="I65" s="474"/>
      <c r="J65" s="474"/>
      <c r="K65" s="474"/>
      <c r="L65" s="474"/>
      <c r="M65" s="474"/>
      <c r="N65" s="474"/>
      <c r="O65" s="474"/>
      <c r="P65" s="474"/>
      <c r="Q65" s="474"/>
      <c r="R65" s="462"/>
      <c r="S65" s="462"/>
      <c r="T65" s="462"/>
      <c r="U65" s="462"/>
      <c r="V65" s="462"/>
      <c r="W65" s="462"/>
    </row>
    <row r="66" spans="1:23" x14ac:dyDescent="0.25">
      <c r="R66" s="462"/>
      <c r="S66" s="462"/>
      <c r="T66" s="462"/>
      <c r="U66" s="462"/>
      <c r="V66" s="462"/>
      <c r="W66" s="462"/>
    </row>
    <row r="67" spans="1:23" x14ac:dyDescent="0.25">
      <c r="R67" s="462"/>
      <c r="S67" s="462"/>
      <c r="T67" s="462"/>
      <c r="U67" s="462"/>
      <c r="V67" s="462"/>
      <c r="W67" s="462"/>
    </row>
    <row r="68" spans="1:23" x14ac:dyDescent="0.25">
      <c r="R68" s="462"/>
      <c r="S68" s="462"/>
      <c r="T68" s="462"/>
      <c r="U68" s="462"/>
      <c r="V68" s="462"/>
      <c r="W68" s="462"/>
    </row>
    <row r="69" spans="1:23" x14ac:dyDescent="0.25">
      <c r="R69" s="462"/>
      <c r="S69" s="462"/>
      <c r="T69" s="462"/>
      <c r="U69" s="462"/>
      <c r="V69" s="462"/>
      <c r="W69" s="462"/>
    </row>
    <row r="70" spans="1:23" x14ac:dyDescent="0.25">
      <c r="R70" s="462"/>
      <c r="S70" s="462"/>
      <c r="T70" s="462"/>
      <c r="U70" s="462"/>
      <c r="V70" s="462"/>
      <c r="W70" s="462"/>
    </row>
    <row r="71" spans="1:23" x14ac:dyDescent="0.25">
      <c r="R71" s="462"/>
      <c r="S71" s="462"/>
      <c r="T71" s="462"/>
      <c r="U71" s="462"/>
      <c r="V71" s="462"/>
      <c r="W71" s="462"/>
    </row>
    <row r="72" spans="1:23" x14ac:dyDescent="0.25">
      <c r="R72" s="462"/>
      <c r="S72" s="462"/>
      <c r="T72" s="462"/>
      <c r="U72" s="462"/>
      <c r="V72" s="462"/>
      <c r="W72" s="462"/>
    </row>
    <row r="73" spans="1:23" x14ac:dyDescent="0.25">
      <c r="R73" s="462"/>
      <c r="S73" s="462"/>
      <c r="T73" s="462"/>
      <c r="U73" s="462"/>
      <c r="V73" s="462"/>
      <c r="W73" s="462"/>
    </row>
    <row r="74" spans="1:23" x14ac:dyDescent="0.25">
      <c r="R74" s="462"/>
      <c r="S74" s="462"/>
      <c r="T74" s="462"/>
      <c r="U74" s="462"/>
      <c r="V74" s="462"/>
      <c r="W74" s="462"/>
    </row>
    <row r="75" spans="1:23" x14ac:dyDescent="0.25">
      <c r="R75" s="462"/>
      <c r="S75" s="462"/>
      <c r="T75" s="462"/>
      <c r="U75" s="462"/>
      <c r="V75" s="462"/>
      <c r="W75" s="462"/>
    </row>
    <row r="76" spans="1:23" x14ac:dyDescent="0.25">
      <c r="R76" s="462"/>
      <c r="S76" s="462"/>
      <c r="T76" s="462"/>
      <c r="U76" s="462"/>
      <c r="V76" s="462"/>
      <c r="W76" s="462"/>
    </row>
  </sheetData>
  <sheetProtection formatCells="0" formatRows="0" insertRows="0" selectLockedCells="1"/>
  <mergeCells count="100">
    <mergeCell ref="S5:X5"/>
    <mergeCell ref="Y5:AF5"/>
    <mergeCell ref="E42:P42"/>
    <mergeCell ref="A1:A2"/>
    <mergeCell ref="B2:T2"/>
    <mergeCell ref="B4:Q4"/>
    <mergeCell ref="S4:X4"/>
    <mergeCell ref="Y4:AF4"/>
    <mergeCell ref="B11:Q11"/>
    <mergeCell ref="S11:X11"/>
    <mergeCell ref="Y11:AF11"/>
    <mergeCell ref="B6:Q6"/>
    <mergeCell ref="S6:X6"/>
    <mergeCell ref="Y6:AF6"/>
    <mergeCell ref="S7:X7"/>
    <mergeCell ref="Y7:AF7"/>
    <mergeCell ref="B8:Q8"/>
    <mergeCell ref="S8:X8"/>
    <mergeCell ref="Y8:AF8"/>
    <mergeCell ref="S9:X9"/>
    <mergeCell ref="Y9:AF9"/>
    <mergeCell ref="B10:Q10"/>
    <mergeCell ref="S10:X10"/>
    <mergeCell ref="Y10:AF10"/>
    <mergeCell ref="A12:T12"/>
    <mergeCell ref="U12:AF12"/>
    <mergeCell ref="A13:T18"/>
    <mergeCell ref="U13:AF18"/>
    <mergeCell ref="A19:T19"/>
    <mergeCell ref="U19:AF19"/>
    <mergeCell ref="A20:T21"/>
    <mergeCell ref="U20:AF21"/>
    <mergeCell ref="A22:T22"/>
    <mergeCell ref="U22:AF22"/>
    <mergeCell ref="A23:T24"/>
    <mergeCell ref="U23:AF24"/>
    <mergeCell ref="H25:R25"/>
    <mergeCell ref="S25:T25"/>
    <mergeCell ref="U25:AD25"/>
    <mergeCell ref="AE25:AF25"/>
    <mergeCell ref="B26:G26"/>
    <mergeCell ref="H26:R26"/>
    <mergeCell ref="S26:T26"/>
    <mergeCell ref="U26:AD26"/>
    <mergeCell ref="AE26:AF26"/>
    <mergeCell ref="B28:G28"/>
    <mergeCell ref="H28:R28"/>
    <mergeCell ref="S28:T28"/>
    <mergeCell ref="U28:AD28"/>
    <mergeCell ref="AE28:AF28"/>
    <mergeCell ref="B27:G27"/>
    <mergeCell ref="H27:R27"/>
    <mergeCell ref="S27:T27"/>
    <mergeCell ref="U27:AD27"/>
    <mergeCell ref="AE27:AF27"/>
    <mergeCell ref="B30:G30"/>
    <mergeCell ref="H30:R30"/>
    <mergeCell ref="S30:T30"/>
    <mergeCell ref="U30:AD30"/>
    <mergeCell ref="AE30:AF30"/>
    <mergeCell ref="B29:G29"/>
    <mergeCell ref="H29:R29"/>
    <mergeCell ref="S29:T29"/>
    <mergeCell ref="U29:AD29"/>
    <mergeCell ref="AE29:AF29"/>
    <mergeCell ref="AE31:AF31"/>
    <mergeCell ref="B32:G32"/>
    <mergeCell ref="H32:R32"/>
    <mergeCell ref="S32:T32"/>
    <mergeCell ref="U32:AD32"/>
    <mergeCell ref="AE32:AF32"/>
    <mergeCell ref="A38:D38"/>
    <mergeCell ref="B31:G31"/>
    <mergeCell ref="H31:R31"/>
    <mergeCell ref="S31:T31"/>
    <mergeCell ref="U31:AD31"/>
    <mergeCell ref="B33:G33"/>
    <mergeCell ref="H33:R33"/>
    <mergeCell ref="S33:T33"/>
    <mergeCell ref="U33:AD33"/>
    <mergeCell ref="AE33:AF33"/>
    <mergeCell ref="A52:I52"/>
    <mergeCell ref="B40:D40"/>
    <mergeCell ref="A41:D41"/>
    <mergeCell ref="A42:C42"/>
    <mergeCell ref="A45:Q45"/>
    <mergeCell ref="J46:K46"/>
    <mergeCell ref="L46:M46"/>
    <mergeCell ref="N46:O46"/>
    <mergeCell ref="P46:Q46"/>
    <mergeCell ref="A47:Q47"/>
    <mergeCell ref="A48:I48"/>
    <mergeCell ref="A49:Q49"/>
    <mergeCell ref="A50:I50"/>
    <mergeCell ref="A51:I51"/>
    <mergeCell ref="A53:I53"/>
    <mergeCell ref="A54:I54"/>
    <mergeCell ref="A57:F57"/>
    <mergeCell ref="G57:Q57"/>
    <mergeCell ref="G58:Q58"/>
  </mergeCells>
  <hyperlinks>
    <hyperlink ref="E64" r:id="rId1" xr:uid="{21DFECFE-1541-4184-BDBC-BEBFE36B292C}"/>
    <hyperlink ref="E65" r:id="rId2" xr:uid="{FE5543ED-EF8A-4EC8-9B7B-3A1C28B47E81}"/>
  </hyperlinks>
  <printOptions horizontalCentered="1"/>
  <pageMargins left="0.23622047244094491" right="0.23622047244094491" top="0.39370078740157483" bottom="0.39370078740157483" header="0.31496062992125984" footer="0.31496062992125984"/>
  <pageSetup paperSize="9" scale="41"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Contexte de l'enseignement</vt:lpstr>
      <vt:lpstr>Notice</vt:lpstr>
      <vt:lpstr>Programme</vt:lpstr>
      <vt:lpstr>Problématiques_compétences</vt:lpstr>
      <vt:lpstr>Progression_Cycle4</vt:lpstr>
      <vt:lpstr>Générateur de séquences</vt:lpstr>
      <vt:lpstr>GS</vt:lpstr>
      <vt:lpstr>GS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Philippe GESSET</cp:lastModifiedBy>
  <cp:revision>44</cp:revision>
  <cp:lastPrinted>2020-12-17T20:54:07Z</cp:lastPrinted>
  <dcterms:created xsi:type="dcterms:W3CDTF">2015-11-08T10:15:20Z</dcterms:created>
  <dcterms:modified xsi:type="dcterms:W3CDTF">2020-12-17T20:54:41Z</dcterms:modified>
</cp:coreProperties>
</file>