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Z:\$Travail_Philippe\$Cycles 3 et 4\Cycle 4\Applications_nomades_N1\"/>
    </mc:Choice>
  </mc:AlternateContent>
  <xr:revisionPtr revIDLastSave="0" documentId="8_{2FB07255-EF3D-4CB7-AD34-7C1184960BBB}" xr6:coauthVersionLast="43" xr6:coauthVersionMax="43" xr10:uidLastSave="{00000000-0000-0000-0000-000000000000}"/>
  <bookViews>
    <workbookView xWindow="-120" yWindow="-120" windowWidth="29040" windowHeight="15840" tabRatio="1000" firstSheet="3" activeTab="6" xr2:uid="{00000000-000D-0000-FFFF-FFFF00000000}"/>
  </bookViews>
  <sheets>
    <sheet name="Contexte de l'enseignement" sheetId="21" r:id="rId1"/>
    <sheet name="Notice" sheetId="22" r:id="rId2"/>
    <sheet name="Programme" sheetId="17" r:id="rId3"/>
    <sheet name="Problématiques_compétences" sheetId="6" r:id="rId4"/>
    <sheet name="Progression_Cycle4" sheetId="18" r:id="rId5"/>
    <sheet name="Concevoir" sheetId="31" r:id="rId6"/>
    <sheet name="Programmer" sheetId="32" r:id="rId7"/>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3" i="6" l="1"/>
  <c r="E43" i="31" l="1"/>
  <c r="G58" i="32" l="1"/>
  <c r="G57" i="32"/>
  <c r="A54" i="32"/>
  <c r="A52" i="32"/>
  <c r="A50" i="32"/>
  <c r="A48" i="32"/>
  <c r="A45" i="32"/>
  <c r="E43" i="32"/>
  <c r="U2" i="32"/>
  <c r="D42" i="32" s="1"/>
  <c r="B2" i="32"/>
  <c r="E41" i="32" s="1"/>
  <c r="G58" i="31"/>
  <c r="G57" i="31"/>
  <c r="A54" i="31"/>
  <c r="A52" i="31"/>
  <c r="A50" i="31"/>
  <c r="A48" i="31"/>
  <c r="A45" i="31"/>
  <c r="U2" i="31"/>
  <c r="E42" i="31" s="1"/>
  <c r="B2" i="31"/>
  <c r="E41" i="31" s="1"/>
  <c r="I9" i="18"/>
  <c r="J9" i="18"/>
  <c r="K9" i="18"/>
  <c r="L9" i="18"/>
  <c r="M9" i="18"/>
  <c r="N9" i="18"/>
  <c r="O9" i="18"/>
  <c r="P9" i="18"/>
  <c r="Q9" i="18"/>
  <c r="R9" i="18"/>
  <c r="S9" i="18"/>
  <c r="T9" i="18"/>
  <c r="U9" i="18"/>
  <c r="V9" i="18"/>
  <c r="W9" i="18"/>
  <c r="X9" i="18"/>
  <c r="Y9" i="18"/>
  <c r="Z9" i="18"/>
  <c r="AA9" i="18"/>
  <c r="AB9" i="18"/>
  <c r="AC9" i="18"/>
  <c r="AD9" i="18"/>
  <c r="AE9" i="18"/>
  <c r="AF9" i="18"/>
  <c r="AG9" i="18"/>
  <c r="AH9" i="18"/>
  <c r="AI9" i="18"/>
  <c r="AJ9" i="18"/>
  <c r="AK9" i="18"/>
  <c r="AL9" i="18"/>
  <c r="I10" i="18"/>
  <c r="I11" i="18"/>
  <c r="I12" i="18"/>
  <c r="K10" i="18"/>
  <c r="K11" i="18"/>
  <c r="K12" i="18"/>
  <c r="L10" i="18"/>
  <c r="L11" i="18"/>
  <c r="L12" i="18"/>
  <c r="M10" i="18"/>
  <c r="M11" i="18"/>
  <c r="M12" i="18"/>
  <c r="N10" i="18"/>
  <c r="N11" i="18"/>
  <c r="N12" i="18"/>
  <c r="O10" i="18"/>
  <c r="O11" i="18"/>
  <c r="O12" i="18"/>
  <c r="P10" i="18"/>
  <c r="P11" i="18"/>
  <c r="P12" i="18"/>
  <c r="Q10" i="18"/>
  <c r="Q11" i="18"/>
  <c r="Q12" i="18"/>
  <c r="R10" i="18"/>
  <c r="R11" i="18"/>
  <c r="R12" i="18"/>
  <c r="S10" i="18"/>
  <c r="S11" i="18"/>
  <c r="S12" i="18"/>
  <c r="AL10" i="18"/>
  <c r="AL11" i="18"/>
  <c r="AL12" i="18"/>
  <c r="T10" i="18"/>
  <c r="U10" i="18"/>
  <c r="V10" i="18"/>
  <c r="W10" i="18"/>
  <c r="X10" i="18"/>
  <c r="Y10" i="18"/>
  <c r="Z10" i="18"/>
  <c r="AA10" i="18"/>
  <c r="AB10" i="18"/>
  <c r="AC10" i="18"/>
  <c r="AD10" i="18"/>
  <c r="AE10" i="18"/>
  <c r="AF10" i="18"/>
  <c r="AG10" i="18"/>
  <c r="AH10" i="18"/>
  <c r="AI10" i="18"/>
  <c r="AJ10" i="18"/>
  <c r="AK10" i="18"/>
  <c r="T11" i="18"/>
  <c r="U11" i="18"/>
  <c r="V11" i="18"/>
  <c r="W11" i="18"/>
  <c r="X11" i="18"/>
  <c r="Y11" i="18"/>
  <c r="Z11" i="18"/>
  <c r="AA11" i="18"/>
  <c r="AB11" i="18"/>
  <c r="AC11" i="18"/>
  <c r="AD11" i="18"/>
  <c r="AE11" i="18"/>
  <c r="AF11" i="18"/>
  <c r="AG11" i="18"/>
  <c r="AH11" i="18"/>
  <c r="AI11" i="18"/>
  <c r="AJ11" i="18"/>
  <c r="AK11" i="18"/>
  <c r="T12" i="18"/>
  <c r="U12" i="18"/>
  <c r="V12" i="18"/>
  <c r="W12" i="18"/>
  <c r="X12" i="18"/>
  <c r="Y12" i="18"/>
  <c r="Z12" i="18"/>
  <c r="AA12" i="18"/>
  <c r="AB12" i="18"/>
  <c r="AC12" i="18"/>
  <c r="AD12" i="18"/>
  <c r="AE12" i="18"/>
  <c r="AF12" i="18"/>
  <c r="AG12" i="18"/>
  <c r="AH12" i="18"/>
  <c r="AI12" i="18"/>
  <c r="AJ12" i="18"/>
  <c r="AK12" i="18"/>
  <c r="J10" i="18"/>
  <c r="J11" i="18"/>
  <c r="J12" i="18"/>
  <c r="J3" i="18"/>
  <c r="K3" i="18"/>
  <c r="L3" i="18"/>
  <c r="M3" i="18"/>
  <c r="N3" i="18"/>
  <c r="O3" i="18"/>
  <c r="P3" i="18"/>
  <c r="Q3" i="18"/>
  <c r="R3" i="18"/>
  <c r="S3" i="18"/>
  <c r="T3" i="18"/>
  <c r="U3" i="18"/>
  <c r="V3" i="18"/>
  <c r="W3" i="18"/>
  <c r="X3" i="18"/>
  <c r="Y3" i="18"/>
  <c r="Z3" i="18"/>
  <c r="AA3" i="18"/>
  <c r="AB3" i="18"/>
  <c r="AC3" i="18"/>
  <c r="AD3" i="18"/>
  <c r="AE3" i="18"/>
  <c r="AF3" i="18"/>
  <c r="AG3" i="18"/>
  <c r="AH3" i="18"/>
  <c r="AI3" i="18"/>
  <c r="AJ3" i="18"/>
  <c r="AK3" i="18"/>
  <c r="AL3" i="18"/>
  <c r="I3" i="18"/>
  <c r="I2" i="18"/>
  <c r="J2" i="18"/>
  <c r="K2" i="18"/>
  <c r="L2" i="18"/>
  <c r="M2" i="18"/>
  <c r="N2" i="18"/>
  <c r="O2" i="18"/>
  <c r="P2" i="18"/>
  <c r="Q2" i="18"/>
  <c r="R2" i="18"/>
  <c r="S2" i="18"/>
  <c r="T2" i="18"/>
  <c r="U2" i="18"/>
  <c r="V2" i="18"/>
  <c r="W2" i="18"/>
  <c r="X2" i="18"/>
  <c r="Y2" i="18"/>
  <c r="Z2" i="18"/>
  <c r="AA2" i="18"/>
  <c r="AB2" i="18"/>
  <c r="AC2" i="18"/>
  <c r="AD2" i="18"/>
  <c r="AE2" i="18"/>
  <c r="AF2" i="18"/>
  <c r="AG2" i="18"/>
  <c r="AH2" i="18"/>
  <c r="AI2" i="18"/>
  <c r="AJ2" i="18"/>
  <c r="AK2" i="18"/>
  <c r="AL2" i="18"/>
  <c r="AL47" i="18"/>
  <c r="P14" i="18"/>
  <c r="P15" i="18"/>
  <c r="P16" i="18"/>
  <c r="P17" i="18"/>
  <c r="P18" i="18"/>
  <c r="P19" i="18"/>
  <c r="P20" i="18"/>
  <c r="P22" i="18"/>
  <c r="P23" i="18"/>
  <c r="P24" i="18"/>
  <c r="P26" i="18"/>
  <c r="P27" i="18"/>
  <c r="P29" i="18"/>
  <c r="P30" i="18"/>
  <c r="P31" i="18"/>
  <c r="P32" i="18"/>
  <c r="P33" i="18"/>
  <c r="P35" i="18"/>
  <c r="P36" i="18"/>
  <c r="P37" i="18"/>
  <c r="P39" i="18"/>
  <c r="P40" i="18"/>
  <c r="P42" i="18"/>
  <c r="P43" i="18"/>
  <c r="P44" i="18"/>
  <c r="P45" i="18"/>
  <c r="P46" i="18"/>
  <c r="P47" i="18"/>
  <c r="AC5" i="18"/>
  <c r="S5" i="18"/>
  <c r="I5" i="18"/>
  <c r="E5" i="6"/>
  <c r="E6" i="6"/>
  <c r="E7" i="6"/>
  <c r="E8" i="6"/>
  <c r="E9" i="6"/>
  <c r="E10" i="6"/>
  <c r="E11" i="6"/>
  <c r="E12" i="6"/>
  <c r="E14" i="6"/>
  <c r="E15" i="6"/>
  <c r="E16" i="6"/>
  <c r="E17" i="6"/>
  <c r="E18" i="6"/>
  <c r="E19" i="6"/>
  <c r="E20" i="6"/>
  <c r="E4" i="6"/>
  <c r="J47" i="18"/>
  <c r="K47" i="18"/>
  <c r="L47" i="18"/>
  <c r="M47" i="18"/>
  <c r="N47" i="18"/>
  <c r="O47" i="18"/>
  <c r="Q47" i="18"/>
  <c r="R47" i="18"/>
  <c r="S47" i="18"/>
  <c r="T47" i="18"/>
  <c r="U47" i="18"/>
  <c r="V47" i="18"/>
  <c r="W47" i="18"/>
  <c r="X47" i="18"/>
  <c r="Y47" i="18"/>
  <c r="Z47" i="18"/>
  <c r="AA47" i="18"/>
  <c r="AB47" i="18"/>
  <c r="AC47" i="18"/>
  <c r="AD47" i="18"/>
  <c r="AE47" i="18"/>
  <c r="AF47" i="18"/>
  <c r="AG47" i="18"/>
  <c r="AH47" i="18"/>
  <c r="AI47" i="18"/>
  <c r="AJ47" i="18"/>
  <c r="AK47" i="18"/>
  <c r="J46" i="18"/>
  <c r="K46" i="18"/>
  <c r="L46" i="18"/>
  <c r="M46" i="18"/>
  <c r="N46" i="18"/>
  <c r="O46" i="18"/>
  <c r="Q46" i="18"/>
  <c r="R46" i="18"/>
  <c r="S46" i="18"/>
  <c r="T46" i="18"/>
  <c r="U46" i="18"/>
  <c r="V46" i="18"/>
  <c r="W46" i="18"/>
  <c r="X46" i="18"/>
  <c r="Y46" i="18"/>
  <c r="Z46" i="18"/>
  <c r="AA46" i="18"/>
  <c r="AB46" i="18"/>
  <c r="AC46" i="18"/>
  <c r="AD46" i="18"/>
  <c r="AE46" i="18"/>
  <c r="AF46" i="18"/>
  <c r="AG46" i="18"/>
  <c r="AH46" i="18"/>
  <c r="AI46" i="18"/>
  <c r="AJ46" i="18"/>
  <c r="AK46" i="18"/>
  <c r="AL46" i="18"/>
  <c r="J45" i="18"/>
  <c r="K45" i="18"/>
  <c r="L45" i="18"/>
  <c r="M45" i="18"/>
  <c r="N45" i="18"/>
  <c r="O45" i="18"/>
  <c r="Q45" i="18"/>
  <c r="R45" i="18"/>
  <c r="S45" i="18"/>
  <c r="T45" i="18"/>
  <c r="U45" i="18"/>
  <c r="V45" i="18"/>
  <c r="W45" i="18"/>
  <c r="X45" i="18"/>
  <c r="Y45" i="18"/>
  <c r="Z45" i="18"/>
  <c r="AA45" i="18"/>
  <c r="AB45" i="18"/>
  <c r="AC45" i="18"/>
  <c r="AD45" i="18"/>
  <c r="AE45" i="18"/>
  <c r="AF45" i="18"/>
  <c r="AG45" i="18"/>
  <c r="AH45" i="18"/>
  <c r="AI45" i="18"/>
  <c r="AJ45" i="18"/>
  <c r="AK45" i="18"/>
  <c r="AL45" i="18"/>
  <c r="J44" i="18"/>
  <c r="K44" i="18"/>
  <c r="L44" i="18"/>
  <c r="M44" i="18"/>
  <c r="N44" i="18"/>
  <c r="O44" i="18"/>
  <c r="Q44" i="18"/>
  <c r="R44" i="18"/>
  <c r="S44" i="18"/>
  <c r="T44" i="18"/>
  <c r="U44" i="18"/>
  <c r="V44" i="18"/>
  <c r="W44" i="18"/>
  <c r="X44" i="18"/>
  <c r="Y44" i="18"/>
  <c r="Z44" i="18"/>
  <c r="AA44" i="18"/>
  <c r="AB44" i="18"/>
  <c r="AC44" i="18"/>
  <c r="AD44" i="18"/>
  <c r="AE44" i="18"/>
  <c r="AF44" i="18"/>
  <c r="AG44" i="18"/>
  <c r="AH44" i="18"/>
  <c r="AI44" i="18"/>
  <c r="AJ44" i="18"/>
  <c r="AK44" i="18"/>
  <c r="AL44" i="18"/>
  <c r="J43" i="18"/>
  <c r="K43" i="18"/>
  <c r="L43" i="18"/>
  <c r="M43" i="18"/>
  <c r="N43" i="18"/>
  <c r="O43" i="18"/>
  <c r="Q43" i="18"/>
  <c r="R43" i="18"/>
  <c r="S43" i="18"/>
  <c r="T43" i="18"/>
  <c r="U43" i="18"/>
  <c r="V43" i="18"/>
  <c r="W43" i="18"/>
  <c r="X43" i="18"/>
  <c r="Y43" i="18"/>
  <c r="Z43" i="18"/>
  <c r="AA43" i="18"/>
  <c r="AB43" i="18"/>
  <c r="AC43" i="18"/>
  <c r="AD43" i="18"/>
  <c r="AE43" i="18"/>
  <c r="AF43" i="18"/>
  <c r="AG43" i="18"/>
  <c r="AH43" i="18"/>
  <c r="AI43" i="18"/>
  <c r="AJ43" i="18"/>
  <c r="AK43" i="18"/>
  <c r="AL43" i="18"/>
  <c r="J42" i="18"/>
  <c r="K42" i="18"/>
  <c r="L42" i="18"/>
  <c r="M42" i="18"/>
  <c r="N42" i="18"/>
  <c r="O42" i="18"/>
  <c r="Q42" i="18"/>
  <c r="R42" i="18"/>
  <c r="S42" i="18"/>
  <c r="T42" i="18"/>
  <c r="U42" i="18"/>
  <c r="V42" i="18"/>
  <c r="W42" i="18"/>
  <c r="X42" i="18"/>
  <c r="Y42" i="18"/>
  <c r="Z42" i="18"/>
  <c r="AA42" i="18"/>
  <c r="AB42" i="18"/>
  <c r="AC42" i="18"/>
  <c r="AD42" i="18"/>
  <c r="AE42" i="18"/>
  <c r="AF42" i="18"/>
  <c r="AG42" i="18"/>
  <c r="AH42" i="18"/>
  <c r="AI42" i="18"/>
  <c r="AJ42" i="18"/>
  <c r="AK42" i="18"/>
  <c r="AL42" i="18"/>
  <c r="I47" i="18"/>
  <c r="I46" i="18"/>
  <c r="I45" i="18"/>
  <c r="I44" i="18"/>
  <c r="I43" i="18"/>
  <c r="I42" i="18"/>
  <c r="J40" i="18"/>
  <c r="K40" i="18"/>
  <c r="L40" i="18"/>
  <c r="M40" i="18"/>
  <c r="N40" i="18"/>
  <c r="O40" i="18"/>
  <c r="Q40" i="18"/>
  <c r="R40" i="18"/>
  <c r="S40" i="18"/>
  <c r="T40" i="18"/>
  <c r="U40" i="18"/>
  <c r="V40" i="18"/>
  <c r="W40" i="18"/>
  <c r="X40" i="18"/>
  <c r="Y40" i="18"/>
  <c r="Z40" i="18"/>
  <c r="AA40" i="18"/>
  <c r="AB40" i="18"/>
  <c r="AC40" i="18"/>
  <c r="AD40" i="18"/>
  <c r="AE40" i="18"/>
  <c r="AF40" i="18"/>
  <c r="AG40" i="18"/>
  <c r="AH40" i="18"/>
  <c r="AI40" i="18"/>
  <c r="AJ40" i="18"/>
  <c r="AK40" i="18"/>
  <c r="AL40" i="18"/>
  <c r="J39" i="18"/>
  <c r="K39" i="18"/>
  <c r="L39" i="18"/>
  <c r="M39" i="18"/>
  <c r="N39" i="18"/>
  <c r="O39" i="18"/>
  <c r="Q39" i="18"/>
  <c r="R39" i="18"/>
  <c r="S39" i="18"/>
  <c r="T39" i="18"/>
  <c r="U39" i="18"/>
  <c r="V39" i="18"/>
  <c r="W39" i="18"/>
  <c r="X39" i="18"/>
  <c r="Y39" i="18"/>
  <c r="Z39" i="18"/>
  <c r="AA39" i="18"/>
  <c r="AB39" i="18"/>
  <c r="AC39" i="18"/>
  <c r="AD39" i="18"/>
  <c r="AE39" i="18"/>
  <c r="AF39" i="18"/>
  <c r="AG39" i="18"/>
  <c r="AH39" i="18"/>
  <c r="AI39" i="18"/>
  <c r="AJ39" i="18"/>
  <c r="AK39" i="18"/>
  <c r="AL39" i="18"/>
  <c r="I40" i="18"/>
  <c r="I39" i="18"/>
  <c r="J37" i="18"/>
  <c r="K37" i="18"/>
  <c r="L37" i="18"/>
  <c r="M37" i="18"/>
  <c r="N37" i="18"/>
  <c r="O37" i="18"/>
  <c r="Q37" i="18"/>
  <c r="R37" i="18"/>
  <c r="S37" i="18"/>
  <c r="T37" i="18"/>
  <c r="U37" i="18"/>
  <c r="V37" i="18"/>
  <c r="W37" i="18"/>
  <c r="X37" i="18"/>
  <c r="Y37" i="18"/>
  <c r="Z37" i="18"/>
  <c r="AA37" i="18"/>
  <c r="AB37" i="18"/>
  <c r="AC37" i="18"/>
  <c r="AD37" i="18"/>
  <c r="AE37" i="18"/>
  <c r="AF37" i="18"/>
  <c r="AG37" i="18"/>
  <c r="AH37" i="18"/>
  <c r="AI37" i="18"/>
  <c r="AJ37" i="18"/>
  <c r="AK37" i="18"/>
  <c r="AL37" i="18"/>
  <c r="J36" i="18"/>
  <c r="K36" i="18"/>
  <c r="L36" i="18"/>
  <c r="M36" i="18"/>
  <c r="N36" i="18"/>
  <c r="O36" i="18"/>
  <c r="Q36" i="18"/>
  <c r="R36" i="18"/>
  <c r="S36" i="18"/>
  <c r="T36" i="18"/>
  <c r="U36" i="18"/>
  <c r="V36" i="18"/>
  <c r="W36" i="18"/>
  <c r="X36" i="18"/>
  <c r="Y36" i="18"/>
  <c r="Z36" i="18"/>
  <c r="AA36" i="18"/>
  <c r="AB36" i="18"/>
  <c r="AC36" i="18"/>
  <c r="AD36" i="18"/>
  <c r="AE36" i="18"/>
  <c r="AF36" i="18"/>
  <c r="AG36" i="18"/>
  <c r="AH36" i="18"/>
  <c r="AI36" i="18"/>
  <c r="AJ36" i="18"/>
  <c r="AK36" i="18"/>
  <c r="AL36" i="18"/>
  <c r="J35" i="18"/>
  <c r="K35" i="18"/>
  <c r="L35" i="18"/>
  <c r="M35" i="18"/>
  <c r="N35" i="18"/>
  <c r="O35" i="18"/>
  <c r="Q35" i="18"/>
  <c r="R35" i="18"/>
  <c r="S35" i="18"/>
  <c r="T35" i="18"/>
  <c r="U35" i="18"/>
  <c r="V35" i="18"/>
  <c r="W35" i="18"/>
  <c r="X35" i="18"/>
  <c r="Y35" i="18"/>
  <c r="Z35" i="18"/>
  <c r="AA35" i="18"/>
  <c r="AB35" i="18"/>
  <c r="AC35" i="18"/>
  <c r="AD35" i="18"/>
  <c r="AE35" i="18"/>
  <c r="AF35" i="18"/>
  <c r="AG35" i="18"/>
  <c r="AH35" i="18"/>
  <c r="AI35" i="18"/>
  <c r="AJ35" i="18"/>
  <c r="AK35" i="18"/>
  <c r="AL35" i="18"/>
  <c r="I37" i="18"/>
  <c r="I36" i="18"/>
  <c r="I35" i="18"/>
  <c r="J33" i="18"/>
  <c r="K33" i="18"/>
  <c r="L33" i="18"/>
  <c r="M33" i="18"/>
  <c r="N33" i="18"/>
  <c r="O33" i="18"/>
  <c r="Q33" i="18"/>
  <c r="R33" i="18"/>
  <c r="S33" i="18"/>
  <c r="T33" i="18"/>
  <c r="U33" i="18"/>
  <c r="V33" i="18"/>
  <c r="W33" i="18"/>
  <c r="X33" i="18"/>
  <c r="Y33" i="18"/>
  <c r="Z33" i="18"/>
  <c r="AA33" i="18"/>
  <c r="AB33" i="18"/>
  <c r="AC33" i="18"/>
  <c r="AD33" i="18"/>
  <c r="AE33" i="18"/>
  <c r="AF33" i="18"/>
  <c r="AG33" i="18"/>
  <c r="AH33" i="18"/>
  <c r="AI33" i="18"/>
  <c r="AJ33" i="18"/>
  <c r="AK33" i="18"/>
  <c r="AL33" i="18"/>
  <c r="J32" i="18"/>
  <c r="K32" i="18"/>
  <c r="L32" i="18"/>
  <c r="M32" i="18"/>
  <c r="N32" i="18"/>
  <c r="O32" i="18"/>
  <c r="Q32" i="18"/>
  <c r="R32" i="18"/>
  <c r="S32" i="18"/>
  <c r="T32" i="18"/>
  <c r="U32" i="18"/>
  <c r="V32" i="18"/>
  <c r="W32" i="18"/>
  <c r="X32" i="18"/>
  <c r="Y32" i="18"/>
  <c r="Z32" i="18"/>
  <c r="AA32" i="18"/>
  <c r="AB32" i="18"/>
  <c r="AC32" i="18"/>
  <c r="AD32" i="18"/>
  <c r="AE32" i="18"/>
  <c r="AF32" i="18"/>
  <c r="AG32" i="18"/>
  <c r="AH32" i="18"/>
  <c r="AI32" i="18"/>
  <c r="AJ32" i="18"/>
  <c r="AK32" i="18"/>
  <c r="AL32" i="18"/>
  <c r="J31" i="18"/>
  <c r="K31" i="18"/>
  <c r="L31" i="18"/>
  <c r="M31" i="18"/>
  <c r="N31" i="18"/>
  <c r="O31" i="18"/>
  <c r="Q31" i="18"/>
  <c r="R31" i="18"/>
  <c r="S31" i="18"/>
  <c r="T31" i="18"/>
  <c r="U31" i="18"/>
  <c r="V31" i="18"/>
  <c r="W31" i="18"/>
  <c r="X31" i="18"/>
  <c r="Y31" i="18"/>
  <c r="Z31" i="18"/>
  <c r="AA31" i="18"/>
  <c r="AB31" i="18"/>
  <c r="AC31" i="18"/>
  <c r="AD31" i="18"/>
  <c r="AE31" i="18"/>
  <c r="AF31" i="18"/>
  <c r="AG31" i="18"/>
  <c r="AH31" i="18"/>
  <c r="AI31" i="18"/>
  <c r="AJ31" i="18"/>
  <c r="AK31" i="18"/>
  <c r="AL31" i="18"/>
  <c r="J30" i="18"/>
  <c r="K30" i="18"/>
  <c r="L30" i="18"/>
  <c r="M30" i="18"/>
  <c r="N30" i="18"/>
  <c r="O30" i="18"/>
  <c r="Q30" i="18"/>
  <c r="R30" i="18"/>
  <c r="S30" i="18"/>
  <c r="T30" i="18"/>
  <c r="U30" i="18"/>
  <c r="V30" i="18"/>
  <c r="W30" i="18"/>
  <c r="X30" i="18"/>
  <c r="Y30" i="18"/>
  <c r="Z30" i="18"/>
  <c r="AA30" i="18"/>
  <c r="AB30" i="18"/>
  <c r="AC30" i="18"/>
  <c r="AD30" i="18"/>
  <c r="AE30" i="18"/>
  <c r="AF30" i="18"/>
  <c r="AG30" i="18"/>
  <c r="AH30" i="18"/>
  <c r="AI30" i="18"/>
  <c r="AJ30" i="18"/>
  <c r="AK30" i="18"/>
  <c r="AL30" i="18"/>
  <c r="J29" i="18"/>
  <c r="K29" i="18"/>
  <c r="L29" i="18"/>
  <c r="M29" i="18"/>
  <c r="N29" i="18"/>
  <c r="O29" i="18"/>
  <c r="Q29" i="18"/>
  <c r="R29" i="18"/>
  <c r="S29" i="18"/>
  <c r="T29" i="18"/>
  <c r="U29" i="18"/>
  <c r="V29" i="18"/>
  <c r="W29" i="18"/>
  <c r="X29" i="18"/>
  <c r="Y29" i="18"/>
  <c r="Z29" i="18"/>
  <c r="AA29" i="18"/>
  <c r="AB29" i="18"/>
  <c r="AC29" i="18"/>
  <c r="AD29" i="18"/>
  <c r="AE29" i="18"/>
  <c r="AF29" i="18"/>
  <c r="AG29" i="18"/>
  <c r="AH29" i="18"/>
  <c r="AI29" i="18"/>
  <c r="AJ29" i="18"/>
  <c r="AK29" i="18"/>
  <c r="AL29" i="18"/>
  <c r="I33" i="18"/>
  <c r="I32" i="18"/>
  <c r="I31" i="18"/>
  <c r="I30" i="18"/>
  <c r="I29" i="18"/>
  <c r="J27" i="18"/>
  <c r="K27" i="18"/>
  <c r="L27" i="18"/>
  <c r="M27" i="18"/>
  <c r="N27" i="18"/>
  <c r="O27" i="18"/>
  <c r="Q27" i="18"/>
  <c r="R27" i="18"/>
  <c r="S27" i="18"/>
  <c r="T27" i="18"/>
  <c r="U27" i="18"/>
  <c r="V27" i="18"/>
  <c r="W27" i="18"/>
  <c r="X27" i="18"/>
  <c r="Y27" i="18"/>
  <c r="Z27" i="18"/>
  <c r="AA27" i="18"/>
  <c r="AB27" i="18"/>
  <c r="AC27" i="18"/>
  <c r="AD27" i="18"/>
  <c r="AE27" i="18"/>
  <c r="AF27" i="18"/>
  <c r="AG27" i="18"/>
  <c r="AH27" i="18"/>
  <c r="AI27" i="18"/>
  <c r="AJ27" i="18"/>
  <c r="AK27" i="18"/>
  <c r="AL27" i="18"/>
  <c r="J26" i="18"/>
  <c r="K26" i="18"/>
  <c r="L26" i="18"/>
  <c r="M26" i="18"/>
  <c r="N26" i="18"/>
  <c r="O26" i="18"/>
  <c r="Q26" i="18"/>
  <c r="R26" i="18"/>
  <c r="S26" i="18"/>
  <c r="T26" i="18"/>
  <c r="U26" i="18"/>
  <c r="V26" i="18"/>
  <c r="W26" i="18"/>
  <c r="X26" i="18"/>
  <c r="Y26" i="18"/>
  <c r="Z26" i="18"/>
  <c r="AA26" i="18"/>
  <c r="AB26" i="18"/>
  <c r="AC26" i="18"/>
  <c r="AD26" i="18"/>
  <c r="AE26" i="18"/>
  <c r="AF26" i="18"/>
  <c r="AG26" i="18"/>
  <c r="AH26" i="18"/>
  <c r="AI26" i="18"/>
  <c r="AJ26" i="18"/>
  <c r="AK26" i="18"/>
  <c r="AL26" i="18"/>
  <c r="I27" i="18"/>
  <c r="I26" i="18"/>
  <c r="J24" i="18"/>
  <c r="K24" i="18"/>
  <c r="L24" i="18"/>
  <c r="M24" i="18"/>
  <c r="N24" i="18"/>
  <c r="O24" i="18"/>
  <c r="Q24" i="18"/>
  <c r="R24" i="18"/>
  <c r="S24" i="18"/>
  <c r="T24" i="18"/>
  <c r="U24" i="18"/>
  <c r="V24" i="18"/>
  <c r="W24" i="18"/>
  <c r="X24" i="18"/>
  <c r="Y24" i="18"/>
  <c r="Z24" i="18"/>
  <c r="AA24" i="18"/>
  <c r="AB24" i="18"/>
  <c r="AC24" i="18"/>
  <c r="AD24" i="18"/>
  <c r="AE24" i="18"/>
  <c r="AF24" i="18"/>
  <c r="AG24" i="18"/>
  <c r="AH24" i="18"/>
  <c r="AI24" i="18"/>
  <c r="AJ24" i="18"/>
  <c r="AK24" i="18"/>
  <c r="AL24" i="18"/>
  <c r="J23" i="18"/>
  <c r="K23" i="18"/>
  <c r="L23" i="18"/>
  <c r="M23" i="18"/>
  <c r="N23" i="18"/>
  <c r="O23" i="18"/>
  <c r="Q23" i="18"/>
  <c r="R23" i="18"/>
  <c r="S23" i="18"/>
  <c r="T23" i="18"/>
  <c r="U23" i="18"/>
  <c r="V23" i="18"/>
  <c r="W23" i="18"/>
  <c r="X23" i="18"/>
  <c r="Y23" i="18"/>
  <c r="Z23" i="18"/>
  <c r="AA23" i="18"/>
  <c r="AB23" i="18"/>
  <c r="AC23" i="18"/>
  <c r="AD23" i="18"/>
  <c r="AE23" i="18"/>
  <c r="AF23" i="18"/>
  <c r="AG23" i="18"/>
  <c r="AH23" i="18"/>
  <c r="AI23" i="18"/>
  <c r="AJ23" i="18"/>
  <c r="AK23" i="18"/>
  <c r="AL23" i="18"/>
  <c r="J22" i="18"/>
  <c r="K22" i="18"/>
  <c r="L22" i="18"/>
  <c r="M22" i="18"/>
  <c r="N22" i="18"/>
  <c r="O22" i="18"/>
  <c r="Q22" i="18"/>
  <c r="R22" i="18"/>
  <c r="S22" i="18"/>
  <c r="T22" i="18"/>
  <c r="U22" i="18"/>
  <c r="V22" i="18"/>
  <c r="W22" i="18"/>
  <c r="X22" i="18"/>
  <c r="Y22" i="18"/>
  <c r="Z22" i="18"/>
  <c r="AA22" i="18"/>
  <c r="AB22" i="18"/>
  <c r="AC22" i="18"/>
  <c r="AD22" i="18"/>
  <c r="AE22" i="18"/>
  <c r="AF22" i="18"/>
  <c r="AG22" i="18"/>
  <c r="AH22" i="18"/>
  <c r="AI22" i="18"/>
  <c r="AJ22" i="18"/>
  <c r="AK22" i="18"/>
  <c r="AL22" i="18"/>
  <c r="I24" i="18"/>
  <c r="I23" i="18"/>
  <c r="I22" i="18"/>
  <c r="J20" i="18"/>
  <c r="K20" i="18"/>
  <c r="L20" i="18"/>
  <c r="M20" i="18"/>
  <c r="N20" i="18"/>
  <c r="O20" i="18"/>
  <c r="Q20" i="18"/>
  <c r="R20" i="18"/>
  <c r="S20" i="18"/>
  <c r="T20" i="18"/>
  <c r="U20" i="18"/>
  <c r="V20" i="18"/>
  <c r="W20" i="18"/>
  <c r="X20" i="18"/>
  <c r="Y20" i="18"/>
  <c r="Z20" i="18"/>
  <c r="AA20" i="18"/>
  <c r="AB20" i="18"/>
  <c r="AC20" i="18"/>
  <c r="AD20" i="18"/>
  <c r="AE20" i="18"/>
  <c r="AF20" i="18"/>
  <c r="AG20" i="18"/>
  <c r="AH20" i="18"/>
  <c r="AI20" i="18"/>
  <c r="AJ20" i="18"/>
  <c r="AK20" i="18"/>
  <c r="AL20" i="18"/>
  <c r="J19" i="18"/>
  <c r="K19" i="18"/>
  <c r="L19" i="18"/>
  <c r="M19" i="18"/>
  <c r="N19" i="18"/>
  <c r="O19" i="18"/>
  <c r="Q19" i="18"/>
  <c r="R19" i="18"/>
  <c r="S19" i="18"/>
  <c r="T19" i="18"/>
  <c r="U19" i="18"/>
  <c r="V19" i="18"/>
  <c r="W19" i="18"/>
  <c r="X19" i="18"/>
  <c r="Y19" i="18"/>
  <c r="Z19" i="18"/>
  <c r="AA19" i="18"/>
  <c r="AB19" i="18"/>
  <c r="AC19" i="18"/>
  <c r="AD19" i="18"/>
  <c r="AE19" i="18"/>
  <c r="AF19" i="18"/>
  <c r="AG19" i="18"/>
  <c r="AH19" i="18"/>
  <c r="AI19" i="18"/>
  <c r="AJ19" i="18"/>
  <c r="AK19" i="18"/>
  <c r="AL19" i="18"/>
  <c r="J18" i="18"/>
  <c r="K18" i="18"/>
  <c r="L18" i="18"/>
  <c r="M18" i="18"/>
  <c r="N18" i="18"/>
  <c r="O18" i="18"/>
  <c r="Q18" i="18"/>
  <c r="R18" i="18"/>
  <c r="S18" i="18"/>
  <c r="T18" i="18"/>
  <c r="U18" i="18"/>
  <c r="V18" i="18"/>
  <c r="W18" i="18"/>
  <c r="X18" i="18"/>
  <c r="Y18" i="18"/>
  <c r="Z18" i="18"/>
  <c r="AA18" i="18"/>
  <c r="AB18" i="18"/>
  <c r="AC18" i="18"/>
  <c r="AD18" i="18"/>
  <c r="AE18" i="18"/>
  <c r="AF18" i="18"/>
  <c r="AG18" i="18"/>
  <c r="AH18" i="18"/>
  <c r="AI18" i="18"/>
  <c r="AJ18" i="18"/>
  <c r="AK18" i="18"/>
  <c r="AL18" i="18"/>
  <c r="J17" i="18"/>
  <c r="K17" i="18"/>
  <c r="L17" i="18"/>
  <c r="M17" i="18"/>
  <c r="N17" i="18"/>
  <c r="O17" i="18"/>
  <c r="Q17" i="18"/>
  <c r="R17" i="18"/>
  <c r="S17" i="18"/>
  <c r="T17" i="18"/>
  <c r="U17" i="18"/>
  <c r="V17" i="18"/>
  <c r="W17" i="18"/>
  <c r="X17" i="18"/>
  <c r="Y17" i="18"/>
  <c r="Z17" i="18"/>
  <c r="AA17" i="18"/>
  <c r="AB17" i="18"/>
  <c r="AC17" i="18"/>
  <c r="AD17" i="18"/>
  <c r="AE17" i="18"/>
  <c r="AF17" i="18"/>
  <c r="AG17" i="18"/>
  <c r="AH17" i="18"/>
  <c r="AI17" i="18"/>
  <c r="AJ17" i="18"/>
  <c r="AK17" i="18"/>
  <c r="AL17" i="18"/>
  <c r="J16" i="18"/>
  <c r="K16" i="18"/>
  <c r="L16" i="18"/>
  <c r="M16" i="18"/>
  <c r="N16" i="18"/>
  <c r="O16" i="18"/>
  <c r="Q16" i="18"/>
  <c r="R16" i="18"/>
  <c r="S16" i="18"/>
  <c r="T16" i="18"/>
  <c r="U16" i="18"/>
  <c r="V16" i="18"/>
  <c r="W16" i="18"/>
  <c r="X16" i="18"/>
  <c r="Y16" i="18"/>
  <c r="Z16" i="18"/>
  <c r="AA16" i="18"/>
  <c r="AB16" i="18"/>
  <c r="AC16" i="18"/>
  <c r="AD16" i="18"/>
  <c r="AE16" i="18"/>
  <c r="AF16" i="18"/>
  <c r="AG16" i="18"/>
  <c r="AH16" i="18"/>
  <c r="AI16" i="18"/>
  <c r="AJ16" i="18"/>
  <c r="AK16" i="18"/>
  <c r="AL16" i="18"/>
  <c r="J15" i="18"/>
  <c r="K15" i="18"/>
  <c r="L15" i="18"/>
  <c r="M15" i="18"/>
  <c r="N15" i="18"/>
  <c r="O15" i="18"/>
  <c r="Q15" i="18"/>
  <c r="R15" i="18"/>
  <c r="S15" i="18"/>
  <c r="T15" i="18"/>
  <c r="U15" i="18"/>
  <c r="V15" i="18"/>
  <c r="W15" i="18"/>
  <c r="X15" i="18"/>
  <c r="Y15" i="18"/>
  <c r="Z15" i="18"/>
  <c r="AA15" i="18"/>
  <c r="AB15" i="18"/>
  <c r="AC15" i="18"/>
  <c r="AD15" i="18"/>
  <c r="AE15" i="18"/>
  <c r="AF15" i="18"/>
  <c r="AG15" i="18"/>
  <c r="AH15" i="18"/>
  <c r="AI15" i="18"/>
  <c r="AJ15" i="18"/>
  <c r="AK15" i="18"/>
  <c r="AL15" i="18"/>
  <c r="J14" i="18"/>
  <c r="K14" i="18"/>
  <c r="L14" i="18"/>
  <c r="M14" i="18"/>
  <c r="N14" i="18"/>
  <c r="O14" i="18"/>
  <c r="Q14" i="18"/>
  <c r="R14" i="18"/>
  <c r="S14" i="18"/>
  <c r="T14" i="18"/>
  <c r="U14" i="18"/>
  <c r="V14" i="18"/>
  <c r="W14" i="18"/>
  <c r="X14" i="18"/>
  <c r="Y14" i="18"/>
  <c r="Z14" i="18"/>
  <c r="AA14" i="18"/>
  <c r="AB14" i="18"/>
  <c r="AC14" i="18"/>
  <c r="AD14" i="18"/>
  <c r="AE14" i="18"/>
  <c r="AF14" i="18"/>
  <c r="AG14" i="18"/>
  <c r="AH14" i="18"/>
  <c r="AI14" i="18"/>
  <c r="AJ14" i="18"/>
  <c r="AK14" i="18"/>
  <c r="AL14" i="18"/>
  <c r="I20" i="18"/>
  <c r="I19" i="18"/>
  <c r="I18" i="18"/>
  <c r="I17" i="18"/>
  <c r="I16" i="18"/>
  <c r="I15" i="18"/>
  <c r="I14" i="18"/>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F3" i="6"/>
  <c r="A8" i="32" a="1"/>
  <c r="A4" i="32" a="1"/>
  <c r="A4" i="31" a="1"/>
  <c r="A10" i="31" a="1"/>
  <c r="A10" i="32" a="1"/>
  <c r="A6" i="31" a="1"/>
  <c r="A6" i="32" a="1"/>
  <c r="A8" i="31" a="1"/>
  <c r="H37" i="18" l="1"/>
  <c r="H11" i="18"/>
  <c r="H29" i="18"/>
  <c r="H47" i="18"/>
  <c r="H12" i="18"/>
  <c r="H42" i="18"/>
  <c r="H46" i="18"/>
  <c r="H14" i="18"/>
  <c r="H22" i="18"/>
  <c r="H24" i="18"/>
  <c r="H33" i="18"/>
  <c r="H30" i="18"/>
  <c r="H32" i="18"/>
  <c r="H39" i="18"/>
  <c r="H44" i="18"/>
  <c r="H43" i="18"/>
  <c r="H45" i="18"/>
  <c r="H10" i="18"/>
  <c r="H9" i="18"/>
  <c r="H16" i="18"/>
  <c r="H15" i="18"/>
  <c r="H19" i="18"/>
  <c r="H20" i="18"/>
  <c r="H26" i="18"/>
  <c r="H27" i="18"/>
  <c r="H35" i="18"/>
  <c r="H40" i="18"/>
  <c r="H18" i="18"/>
  <c r="H17" i="18"/>
  <c r="H23" i="18"/>
  <c r="H31" i="18"/>
  <c r="H36" i="18"/>
  <c r="A6" i="32"/>
  <c r="A4" i="31"/>
  <c r="A10" i="32"/>
  <c r="A10" i="31"/>
  <c r="A4" i="32"/>
  <c r="A6" i="31"/>
  <c r="A8" i="31"/>
  <c r="A8" i="32"/>
  <c r="B10" i="31" l="1"/>
  <c r="A53" i="31" s="1"/>
  <c r="B4" i="31"/>
  <c r="A47" i="31" s="1"/>
  <c r="B8" i="32"/>
  <c r="A51" i="32" s="1"/>
  <c r="B6" i="31"/>
  <c r="A49" i="31" s="1"/>
  <c r="B6" i="32"/>
  <c r="A49" i="32" s="1"/>
  <c r="B10" i="32"/>
  <c r="A53" i="32" s="1"/>
  <c r="B8" i="31"/>
  <c r="A51" i="31" s="1"/>
  <c r="B4" i="32"/>
  <c r="A47" i="32" s="1"/>
  <c r="R5" i="31" a="1"/>
  <c r="R10" i="31" a="1"/>
  <c r="R6" i="32" a="1"/>
  <c r="R5" i="32" a="1"/>
  <c r="R9" i="32" a="1"/>
  <c r="R11" i="31" a="1"/>
  <c r="R6" i="31" a="1"/>
  <c r="R7" i="31" a="1"/>
  <c r="R4" i="32" a="1"/>
  <c r="R10" i="32" a="1"/>
  <c r="R4" i="31" a="1"/>
  <c r="R9" i="31" a="1"/>
  <c r="R7" i="32" a="1"/>
  <c r="R8" i="32" a="1"/>
  <c r="R11" i="32" a="1"/>
  <c r="R8" i="31" a="1"/>
  <c r="R6" i="32" l="1"/>
  <c r="R8" i="32"/>
  <c r="R9" i="31"/>
  <c r="R7" i="31"/>
  <c r="R6" i="31"/>
  <c r="R5" i="31"/>
  <c r="R8" i="31"/>
  <c r="R4" i="31"/>
  <c r="R10" i="32"/>
  <c r="R10" i="31"/>
  <c r="R4" i="32"/>
  <c r="R11" i="31"/>
  <c r="R11" i="32"/>
  <c r="R5" i="32"/>
  <c r="R7" i="32"/>
  <c r="R9" i="32"/>
  <c r="Y9" i="32" l="1"/>
  <c r="S9" i="32"/>
  <c r="Y5" i="32"/>
  <c r="S5" i="32"/>
  <c r="Y7" i="32"/>
  <c r="S7" i="32"/>
  <c r="Y10" i="32"/>
  <c r="S10" i="32"/>
  <c r="Y7" i="31"/>
  <c r="S7" i="31"/>
  <c r="Y5" i="31"/>
  <c r="S5" i="31"/>
  <c r="S9" i="31"/>
  <c r="Y9" i="31"/>
  <c r="Y8" i="31"/>
  <c r="S8" i="31"/>
  <c r="S10" i="31"/>
  <c r="Y10" i="31"/>
  <c r="Y11" i="32"/>
  <c r="S11" i="32"/>
  <c r="Y8" i="32"/>
  <c r="S8" i="32"/>
  <c r="Y4" i="32"/>
  <c r="S4" i="32"/>
  <c r="Y6" i="31"/>
  <c r="S6" i="31"/>
  <c r="Y11" i="31"/>
  <c r="S11" i="31"/>
  <c r="S4" i="31"/>
  <c r="Y4" i="31"/>
  <c r="Y6" i="32"/>
  <c r="S6" i="32"/>
</calcChain>
</file>

<file path=xl/sharedStrings.xml><?xml version="1.0" encoding="utf-8"?>
<sst xmlns="http://schemas.openxmlformats.org/spreadsheetml/2006/main" count="793" uniqueCount="507">
  <si>
    <t>Thématiques</t>
  </si>
  <si>
    <t>Design, innovation et créativité</t>
  </si>
  <si>
    <t>Les objets et systèmes techniques et les changements induits dans la société</t>
  </si>
  <si>
    <t>La modélisation et la simulation des objets et systèmes techniques</t>
  </si>
  <si>
    <t>L’informatique et la programmation</t>
  </si>
  <si>
    <t>Repère séquence</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</si>
  <si>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</si>
  <si>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</si>
  <si>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</si>
  <si>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</si>
  <si>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</si>
  <si>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</si>
  <si>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</si>
  <si>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</si>
  <si>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</si>
  <si>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</si>
  <si>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</si>
  <si>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</si>
  <si>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</si>
  <si>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</si>
  <si>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</si>
  <si>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</si>
  <si>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</si>
  <si>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</si>
  <si>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</si>
  <si>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</si>
  <si>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</si>
  <si>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</si>
  <si>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</si>
  <si>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</si>
  <si>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</si>
  <si>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</si>
  <si>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</si>
  <si>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</si>
  <si>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</si>
  <si>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</si>
  <si>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Analyser le fonctionnement et la structure d’un objet, identifier les entrées et sorties.</t>
  </si>
  <si>
    <t>Analyser le comportement attendu d’un système réel et décomposer le problème posé en sous-problèmes afin de structurer un programme de commande.</t>
  </si>
  <si>
    <t>Écrire, mettre au point (tester, corriger) et exécuter un programme commandant un système réel et vérifier le comportement attendu.</t>
  </si>
  <si>
    <t>Utiliser une modélisation pour comprendre, formaliser, partager, construire, investiguer, prouver.</t>
  </si>
  <si>
    <t>Thème de séquence</t>
  </si>
  <si>
    <t>Pratiquer des démarches scientifiques et technologiques</t>
  </si>
  <si>
    <t xml:space="preserve">Mesurer des grandeurs de manière directe ou indirecte. </t>
  </si>
  <si>
    <t>Concevoir, créer, réaliser</t>
  </si>
  <si>
    <t>S’approprier des outils et des méthodes</t>
  </si>
  <si>
    <t>Présenter à l’oral et à l’aide de supports numériques multimédia des solutions techniques au moment des revues de projet.</t>
  </si>
  <si>
    <t xml:space="preserve">Pratiquer des langages </t>
  </si>
  <si>
    <t>Mobiliser des outils numériques</t>
  </si>
  <si>
    <t>Organiser, structurer et stocker des ressources numériques.</t>
  </si>
  <si>
    <t>Adopter un comportement éthique et responsable</t>
  </si>
  <si>
    <t>Se situer dans l’espace et dans le temps</t>
  </si>
  <si>
    <t xml:space="preserve">Relier les évolutions technologiques aux inventions et innovations qui marquent des ruptures dans les solutions techniques. </t>
  </si>
  <si>
    <t>Regrouper des objets en familles et lignées.</t>
  </si>
  <si>
    <t>Compétences</t>
  </si>
  <si>
    <t>Organisation d’un groupe de projet, rôle des participants, planning, revue de projets.</t>
  </si>
  <si>
    <t>Arborescence.</t>
  </si>
  <si>
    <t>Prototypage rapide de structures et de circuits de commande à partir de cartes standard.</t>
  </si>
  <si>
    <t>Les règles d’un usage raisonné des objets communicants respectant la propriété intellectuelle et l’intégrité d’autrui.</t>
  </si>
  <si>
    <t>Outils numériques de description des objets techniques.</t>
  </si>
  <si>
    <t>Respecter une procédure de travail garantissant un résultat en respectant les règles de sécurité et d’utilisation des outils mis à disposition.</t>
  </si>
  <si>
    <t>Analyse fonctionnelle systémique.</t>
  </si>
  <si>
    <t>Outils de description d’un fonctionnement, d’une structure et d’un comportement.</t>
  </si>
  <si>
    <t>Notions d’écarts entre les attentes fixées par le cahier des charges et les résultats de l’expérimentation.</t>
  </si>
  <si>
    <t>Interpréter des résultats expérimentaux, en tirer une conclusion et la communiquer en argumentant.</t>
  </si>
  <si>
    <t>Notions d’écarts entre les attentes fixées par le cahier des charges et les résultats de la simulation.</t>
  </si>
  <si>
    <t>Info</t>
  </si>
  <si>
    <t>Nombre de compétences développées</t>
  </si>
  <si>
    <t>Présentation de la séquence</t>
  </si>
  <si>
    <t>Thématiques du programme</t>
  </si>
  <si>
    <t>Situation déclenchante possible</t>
  </si>
  <si>
    <t>Capteur, actionneur, interface.</t>
  </si>
  <si>
    <t>IP.2.3.6</t>
  </si>
  <si>
    <t>IP.2.3.5</t>
  </si>
  <si>
    <t>IP.2.3.4</t>
  </si>
  <si>
    <t>IP.2.3.3</t>
  </si>
  <si>
    <t>IP.2.3.2</t>
  </si>
  <si>
    <t>IP.2.3.1</t>
  </si>
  <si>
    <t>Écrire un programme dans lequel des actions sont déclenchées par des événements extérieurs.</t>
  </si>
  <si>
    <t>IP.2.3</t>
  </si>
  <si>
    <t>IP.2.2</t>
  </si>
  <si>
    <t>IP.2.1</t>
  </si>
  <si>
    <t>Écrire, mettre au point et exécuter un programme</t>
  </si>
  <si>
    <t>IP.2</t>
  </si>
  <si>
    <t>Notion de protocole, d'organisation de protocoles en couche, d'algorithme de routage, Internet.</t>
  </si>
  <si>
    <t>IP.1.1.2</t>
  </si>
  <si>
    <t>IP.1.1.1</t>
  </si>
  <si>
    <t>Comprendre le fonctionnement d’un réseau informatique</t>
  </si>
  <si>
    <t>IP.1</t>
  </si>
  <si>
    <t xml:space="preserve">Connaissances </t>
  </si>
  <si>
    <t>Écrire, mettre au point et exécuter un programme.</t>
  </si>
  <si>
    <t>Comprendre le fonctionnement d’un réseau informatique.</t>
  </si>
  <si>
    <t>Attendus de fin de cycle</t>
  </si>
  <si>
    <t>Simuler numériquement la structure et/ou le comportement d’un objet. Interpréter le comportement de l’objet technique et le communiquer en argumentant.</t>
  </si>
  <si>
    <t>MSOST.2.2</t>
  </si>
  <si>
    <t>MSOST.2.1.1</t>
  </si>
  <si>
    <t>MSOST.2.1</t>
  </si>
  <si>
    <t>Utiliser une modélisation et simuler le comportement d’un objet</t>
  </si>
  <si>
    <t>MSOST.2</t>
  </si>
  <si>
    <t>MSOST.1.7.1</t>
  </si>
  <si>
    <t>MSOST.1.7</t>
  </si>
  <si>
    <t>Nature d’une information : logique ou analogique.</t>
  </si>
  <si>
    <t>MSOST.1.6.4</t>
  </si>
  <si>
    <t>MSOST.1.6.3</t>
  </si>
  <si>
    <t>MSOST.1.6.2</t>
  </si>
  <si>
    <t>MSOST.1.6.1</t>
  </si>
  <si>
    <t>MSOST.1.6</t>
  </si>
  <si>
    <t>MSOST.1.5.1</t>
  </si>
  <si>
    <t>Décrire, en utilisant les outils et langages de descriptions adaptés, le fonctionnement, la structure et le comportement des objets.</t>
  </si>
  <si>
    <t>MSOST.1.5</t>
  </si>
  <si>
    <t>Chaîne d’information.</t>
  </si>
  <si>
    <t>MSOST.1.4.4</t>
  </si>
  <si>
    <t>Chaîne d’énergie.</t>
  </si>
  <si>
    <t>MSOST.1.4.3</t>
  </si>
  <si>
    <t>MSOST.1.4.2</t>
  </si>
  <si>
    <t>MSOST.1.4.1</t>
  </si>
  <si>
    <t>Identifier le(s) matériau(x), les flux d’énergie et d’information sur un objet et décrire les transformations qui s’opèrent.</t>
  </si>
  <si>
    <t>MSOST.1.4</t>
  </si>
  <si>
    <t>MSOST.1.3.4</t>
  </si>
  <si>
    <t>MSOST.1.3.3</t>
  </si>
  <si>
    <t>MSOST.1.3.2</t>
  </si>
  <si>
    <t>MSOST.1.3.1</t>
  </si>
  <si>
    <t>MSOST.1.3</t>
  </si>
  <si>
    <t>MSOST.1.2.1</t>
  </si>
  <si>
    <t>Associer des solutions techniques à des fonctions.</t>
  </si>
  <si>
    <t>MSOST.1.2</t>
  </si>
  <si>
    <t>Ergonomie.</t>
  </si>
  <si>
    <t>MSOST.1.1.2</t>
  </si>
  <si>
    <t>MSOST.1.1.1</t>
  </si>
  <si>
    <t>MSOST.1.1</t>
  </si>
  <si>
    <t>Analyser le fonctionnement et la structure d’un objet</t>
  </si>
  <si>
    <t>MSOST.1</t>
  </si>
  <si>
    <t>Utiliser une modélisation et simuler le comportement d’un objet.</t>
  </si>
  <si>
    <t>Analyser le fonctionnement et la structure d’un objet.</t>
  </si>
  <si>
    <t xml:space="preserve">La modélisation et la simulation des objets et systèmes techniques </t>
  </si>
  <si>
    <t>OTSCIS.2.2.1</t>
  </si>
  <si>
    <t>Lire, utiliser et produire, à l’aide d’outils de représentation numérique, des choix de solutions sous forme de dessins ou de schémas.</t>
  </si>
  <si>
    <t>OTSCIS.2.2</t>
  </si>
  <si>
    <t>Notion d’algorithme.</t>
  </si>
  <si>
    <t>OTSCIS.2.1.4</t>
  </si>
  <si>
    <t>OTSCIS.2.1.3</t>
  </si>
  <si>
    <t>OTSCIS.2.1.2</t>
  </si>
  <si>
    <t>OTSCIS.2.1.1</t>
  </si>
  <si>
    <t xml:space="preserve">Exprimer sa pensée à l’aide d’outils de description adaptés : croquis, schémas, graphes, diagrammes, tableaux. </t>
  </si>
  <si>
    <t>OTSCIS.2.1</t>
  </si>
  <si>
    <t>Exprimer sa pensée à l’aide d’outils de description adaptés</t>
  </si>
  <si>
    <t>OTSCIS.2</t>
  </si>
  <si>
    <t>Charte graphique.</t>
  </si>
  <si>
    <t>OTSCIS.1.4.2</t>
  </si>
  <si>
    <t>Outils numériques de présentation.</t>
  </si>
  <si>
    <t>OTSCIS.1.4.1</t>
  </si>
  <si>
    <t>OTSCIS.1.4</t>
  </si>
  <si>
    <t>OTSCIS.1.3</t>
  </si>
  <si>
    <t>OTSCIS.1.2</t>
  </si>
  <si>
    <t>OTSCIS.1.1.4</t>
  </si>
  <si>
    <t>OTSCIS.1.1.3</t>
  </si>
  <si>
    <t>CT 7.2</t>
  </si>
  <si>
    <t>OTSCIS.1.1.2</t>
  </si>
  <si>
    <t>OTSCIS.1.1</t>
  </si>
  <si>
    <t>CT 7.1</t>
  </si>
  <si>
    <t>OTSCIS.1.1.1</t>
  </si>
  <si>
    <t>5 - les représentations du monde et l'activité humaine</t>
  </si>
  <si>
    <t>Comparer et commenter les évolutions des objets et systèmes</t>
  </si>
  <si>
    <t>OTSCIS.1</t>
  </si>
  <si>
    <t>CT 6.3</t>
  </si>
  <si>
    <t>CT 6.2</t>
  </si>
  <si>
    <t>Développer les bonnes pratiques de l’usage des objets communicants.</t>
  </si>
  <si>
    <t>CT 6.1</t>
  </si>
  <si>
    <t>Exprimer sa pensée à l’aide d’outils de description adaptés. </t>
  </si>
  <si>
    <t>3 - la formation de la personne et du citoyen</t>
  </si>
  <si>
    <t>Comparer et commenter les évolutions des objets et systèmes.</t>
  </si>
  <si>
    <t>CT 5.5</t>
  </si>
  <si>
    <t>CT 5.4</t>
  </si>
  <si>
    <t>Les objets techniques, les services et les changements induits dans la société</t>
  </si>
  <si>
    <t>CT 5.3</t>
  </si>
  <si>
    <t>DIC.1.6</t>
  </si>
  <si>
    <t>CT 5.2</t>
  </si>
  <si>
    <t>CT 5.1</t>
  </si>
  <si>
    <t>DIC.2.1.1</t>
  </si>
  <si>
    <t>DIC.2.1</t>
  </si>
  <si>
    <t>2 - les méthodes et outils pour apprendre</t>
  </si>
  <si>
    <t>Réaliser, de manière collaborative, le prototype d’un objet communicant</t>
  </si>
  <si>
    <t>DIC.2</t>
  </si>
  <si>
    <t>CT 4.2</t>
  </si>
  <si>
    <t>CT 4.1</t>
  </si>
  <si>
    <t>DIC.1.7.1</t>
  </si>
  <si>
    <t>DIC.1.7</t>
  </si>
  <si>
    <t>1 - les langages pour penser et communiquer</t>
  </si>
  <si>
    <t>DIC.1.6.1</t>
  </si>
  <si>
    <t>CT 3.3</t>
  </si>
  <si>
    <t>Objets connectés.</t>
  </si>
  <si>
    <t>DIC.1.5.6</t>
  </si>
  <si>
    <t>DIC.1.5</t>
  </si>
  <si>
    <t>CT 3.2</t>
  </si>
  <si>
    <t>DIC.1.5.5</t>
  </si>
  <si>
    <t>CT 3.1</t>
  </si>
  <si>
    <t>DIC.1.5.4</t>
  </si>
  <si>
    <t>DIC.1.5.3</t>
  </si>
  <si>
    <t>CT 2.7</t>
  </si>
  <si>
    <t>DIC.1.5.2</t>
  </si>
  <si>
    <t>CT 2.6</t>
  </si>
  <si>
    <t>DIC.1.5.1</t>
  </si>
  <si>
    <t>Imaginer des solutions pour produire des objets et des éléments de programmes informatiques en réponse au besoin.</t>
  </si>
  <si>
    <t>CT 2.5</t>
  </si>
  <si>
    <t>DIC.1.4.1</t>
  </si>
  <si>
    <t>Participer à l’organisation de projets, la définition des rôles, la planification (se projeter et anticiper) et aux revues de projet.</t>
  </si>
  <si>
    <t>DIC.1.4</t>
  </si>
  <si>
    <t>CT 2.4</t>
  </si>
  <si>
    <t>DIC.1.3.2</t>
  </si>
  <si>
    <t>DIC.1.2</t>
  </si>
  <si>
    <t>CT 2.3</t>
  </si>
  <si>
    <t>DIC.1.3.1</t>
  </si>
  <si>
    <t>DIC.1.3</t>
  </si>
  <si>
    <t>CT 2.2</t>
  </si>
  <si>
    <t>DIC.1.2.1</t>
  </si>
  <si>
    <t>DIC.1.1       DIC.1.2</t>
  </si>
  <si>
    <t>CT 2.1</t>
  </si>
  <si>
    <t>DIC.1.1.1</t>
  </si>
  <si>
    <t>DIC.1.1</t>
  </si>
  <si>
    <t>4 - les systèmes naturels et les systèmes techniques</t>
  </si>
  <si>
    <t>Imaginer des solutions en réponse aux besoins, matérialiser une idée en intégrant une dimension design</t>
  </si>
  <si>
    <t>DIC.1</t>
  </si>
  <si>
    <t>CT 1.4</t>
  </si>
  <si>
    <t>CT 1.3</t>
  </si>
  <si>
    <t>Réaliser, de manière collaborative, le prototype d’un objet communicant.</t>
  </si>
  <si>
    <t>CT 1.2</t>
  </si>
  <si>
    <t>Imaginer des solutions en réponse aux besoins, matérialiser des idées en intégrant une dimension design.</t>
  </si>
  <si>
    <t xml:space="preserve">DIC.1.3 </t>
  </si>
  <si>
    <t>CT 1.1</t>
  </si>
  <si>
    <t>Modélisation</t>
  </si>
  <si>
    <t>Design</t>
  </si>
  <si>
    <t>Compétences du programme par thématique</t>
  </si>
  <si>
    <t xml:space="preserve">Compétences travaillées </t>
  </si>
  <si>
    <t>Domaines du socle</t>
  </si>
  <si>
    <t>Compétences travaillées</t>
  </si>
  <si>
    <t xml:space="preserve">DIC </t>
  </si>
  <si>
    <t>OTSCIS</t>
  </si>
  <si>
    <t>MSOST</t>
  </si>
  <si>
    <t>IP</t>
  </si>
  <si>
    <t>→</t>
  </si>
  <si>
    <t>Répartition sur le cycle</t>
  </si>
  <si>
    <t>Compétences spécifiques au programme de technologie</t>
  </si>
  <si>
    <t>Repères de progressivité</t>
  </si>
  <si>
    <t>Cette thématique a vocation à conduire les élèves à comparer et analyser les objets et systèmes techniques. Considérant que la technologie n’est pas extérieure à la société, il s’agit de nouer des liens avec le monde social. C’est à l’occasion de croisements disciplinaires et en traitant de questions d’actualité que cette thématique devient « matière » à relier et à contextualiser. La notion de respect des usages des objets communicants inclut le respect de la propriété intellectuelle dans le cadre de productions originales et personnelles. Elle interroge les élèves sur le respect dû à chaque individu dans et en dehors de la classe.</t>
  </si>
  <si>
    <t xml:space="preserve">Un modèle numérique est une représentation virtuelle d’un objet technique, réalisée en vue de valider des éléments de solutions préalablement imaginés ou d’en étudier certains aspects. Il ne s’agit pas « d’apprendre des modèles » mais d’apprendre à utiliser des modèles, voire à créer un modèle géométrique.
Dans un premier temps, les activités de modélisation seront conduites sur des objets techniques connus des élèves. On privilégiera tout d’abord les modèles à valeur explicative puis les modèles pour construire.
En fin de cycle, l’accent sera mis sur les hypothèses retenues pour utiliser une modélisation de comportement fournie et sur la nécessité de prendre en compte ces hypothèses pour interpréter les résultats de la simulation. Il sera pertinent de montrer l’influence d’un ou deux paramètres sur les résultats obtenus afin d’initier une réflexion sur la validité des résultats.
</t>
  </si>
  <si>
    <t>Repères de progressivité :</t>
  </si>
  <si>
    <t>x</t>
  </si>
  <si>
    <t>Chronologie dans la progression</t>
  </si>
  <si>
    <t xml:space="preserve">Progression du cycle </t>
  </si>
  <si>
    <t>TECHNOLOGIE</t>
  </si>
  <si>
    <t>Professeurs de technologie</t>
  </si>
  <si>
    <t>Nb laboratoires</t>
  </si>
  <si>
    <t>oui/non</t>
  </si>
  <si>
    <t xml:space="preserve">Ilots </t>
  </si>
  <si>
    <t>Compétence(s) travaillées</t>
  </si>
  <si>
    <t>Axes du projet d'établissement visés par la discipline</t>
  </si>
  <si>
    <t>Nom</t>
  </si>
  <si>
    <t>Segpa</t>
  </si>
  <si>
    <t>Prépa-pro</t>
  </si>
  <si>
    <t>Contexte de l'établissement</t>
  </si>
  <si>
    <t xml:space="preserve">Axe 1 </t>
  </si>
  <si>
    <t>REP (oui/non)</t>
  </si>
  <si>
    <t>Autre</t>
  </si>
  <si>
    <t>Académie de ………………………</t>
  </si>
  <si>
    <t>Nb heures</t>
  </si>
  <si>
    <t>Présentation des onglets</t>
  </si>
  <si>
    <t>Ce document à destination de l'équipe pédagogique de technologie est un outil d'aide à l'élaboration d'une progression pédagogique pour les 3 années du cycle 4.</t>
  </si>
  <si>
    <t xml:space="preserve">Programme </t>
  </si>
  <si>
    <t xml:space="preserve"> Imaginer, synthétiser, formaliser et respecter une procédure, un protocole. </t>
  </si>
  <si>
    <t xml:space="preserve">Rechercher des solutions techniques à un problème posé, expliciter ses choix et les communiquer en argumentant. </t>
  </si>
  <si>
    <t>Identifier un besoin et énoncer un problème technique, identifier les conditions, contraintes (normes et règlements) et ressources correspondantes.</t>
  </si>
  <si>
    <t>Participer à l’organisation et au déroulement de projets.</t>
  </si>
  <si>
    <t>Identifier le(s) matériau(x), les flux d’énergie et d’information dans le cadre d’une production technique sur un objet et décrire les transformations qui s’opèrent.</t>
  </si>
  <si>
    <t>S’approprier un cahier des charges.</t>
  </si>
  <si>
    <t>Imaginer des solutions en réponse au besoin.</t>
  </si>
  <si>
    <t>Réaliser, de manière collaborative, le prototype de tout ou partie d’un objet pour valider une solution.</t>
  </si>
  <si>
    <t>Imaginer, concevoir et programmer des applications informatiques nomades.</t>
  </si>
  <si>
    <t>Exprimer sa pensée à l’aide d’outils de description adaptés : croquis, schémas, graphes, diagrammes, tableaux (représentations non normées).</t>
  </si>
  <si>
    <t>Traduire, à l’aide d’outils de représentation numérique, des choix de solutions sous forme de croquis, de dessins ou de schémas.</t>
  </si>
  <si>
    <t>Décrire, en utilisant les outils et langages de descriptions adaptés, la structure et le comportement des objets.</t>
  </si>
  <si>
    <t>Appliquer les principes élémentaires de l’algorithmique et du codage à la résolution d’un problème simple.</t>
  </si>
  <si>
    <t>Simuler numériquement la structure et/ou le comportement d’un objet.</t>
  </si>
  <si>
    <t>Lire, utiliser et produire des représentations numériques d’objets.</t>
  </si>
  <si>
    <t>Piloter un système connecté localement ou à distance.</t>
  </si>
  <si>
    <t>Modifier ou paramétrer le fonctionnement d’un objet communicant.</t>
  </si>
  <si>
    <t>Analyser l’impact environnemental d’un objet et de ses constituants.</t>
  </si>
  <si>
    <t>Nombre de séquences où la compétence est travaillée</t>
  </si>
  <si>
    <t>Problématiques proposées                       Cycle 4</t>
  </si>
  <si>
    <t>Problématiques / compétences                                     Cycle 4</t>
  </si>
  <si>
    <t>TECHNOLOGIE - programme 2016 - Cycle 4</t>
  </si>
  <si>
    <t>Problématiques-compétences</t>
  </si>
  <si>
    <t>Progression-cycle 4</t>
  </si>
  <si>
    <t>(exemple une problématique Sx suivie de 2 à 4 séquences de projet)</t>
  </si>
  <si>
    <t xml:space="preserve">Méthodologie </t>
  </si>
  <si>
    <t>PROGRESSION PÉDAGOGIQUE Cycle 4</t>
  </si>
  <si>
    <t>Années 2016 -2019</t>
  </si>
  <si>
    <t>Axe 2</t>
  </si>
  <si>
    <t>…</t>
  </si>
  <si>
    <t>Durée</t>
  </si>
  <si>
    <t>Niveau</t>
  </si>
  <si>
    <t>Niveau de classe</t>
  </si>
  <si>
    <t>Discipline(s) associée ?</t>
  </si>
  <si>
    <t>Programme</t>
  </si>
  <si>
    <t>Lien avec les enseignements pratiques interdisciplinaires (EPI)</t>
  </si>
  <si>
    <t>La plage N-Q/1-87 rappelle les repères de progressivité.</t>
  </si>
  <si>
    <t>Pour créer une progression pédagogique au cycle 4 :</t>
  </si>
  <si>
    <r>
      <t>6</t>
    </r>
    <r>
      <rPr>
        <vertAlign val="superscript"/>
        <sz val="11"/>
        <color rgb="FF000000"/>
        <rFont val="Calibri"/>
        <family val="2"/>
      </rPr>
      <t>e</t>
    </r>
    <r>
      <rPr>
        <sz val="11"/>
        <color rgb="FF000000"/>
        <rFont val="Calibri"/>
        <family val="2"/>
      </rPr>
      <t xml:space="preserve"> </t>
    </r>
  </si>
  <si>
    <r>
      <t>5</t>
    </r>
    <r>
      <rPr>
        <vertAlign val="superscript"/>
        <sz val="11"/>
        <color rgb="FF000000"/>
        <rFont val="Calibri"/>
        <family val="2"/>
      </rPr>
      <t>e</t>
    </r>
  </si>
  <si>
    <r>
      <t>4</t>
    </r>
    <r>
      <rPr>
        <vertAlign val="superscript"/>
        <sz val="11"/>
        <color rgb="FF000000"/>
        <rFont val="Calibri"/>
        <family val="2"/>
      </rPr>
      <t>e</t>
    </r>
  </si>
  <si>
    <r>
      <t>3</t>
    </r>
    <r>
      <rPr>
        <vertAlign val="superscript"/>
        <sz val="11"/>
        <color rgb="FF000000"/>
        <rFont val="Calibri"/>
        <family val="2"/>
      </rPr>
      <t>e</t>
    </r>
  </si>
  <si>
    <t>Nom - Prénom</t>
  </si>
  <si>
    <t>Oui/non</t>
  </si>
  <si>
    <t>Discipline(s) associée(s)</t>
  </si>
  <si>
    <t>Discipline(s) associée(s) ?</t>
  </si>
  <si>
    <t>Identifier les conditions, contraintes (normes et règlements) et ressources correspondantes, qualifier et quantifier simplement les performances d’un objet technique existant ou à créer.</t>
  </si>
  <si>
    <r>
      <t>En 5</t>
    </r>
    <r>
      <rPr>
        <vertAlign val="superscript"/>
        <sz val="11"/>
        <color rgb="FF000000"/>
        <rFont val="Calibri"/>
        <family val="2"/>
      </rPr>
      <t>e</t>
    </r>
    <r>
      <rPr>
        <sz val="11"/>
        <color rgb="FF000000"/>
        <rFont val="Calibri"/>
        <family val="2"/>
      </rPr>
      <t xml:space="preserve"> : traitement, mise au point et exécution de programmes simples avec un nombre limité de variables d’entrée et de sortie, développement de programmes avec des boucles itératives. </t>
    </r>
  </si>
  <si>
    <r>
      <t>En 4</t>
    </r>
    <r>
      <rPr>
        <vertAlign val="superscript"/>
        <sz val="11"/>
        <color rgb="FF000000"/>
        <rFont val="Calibri"/>
        <family val="2"/>
      </rPr>
      <t>e</t>
    </r>
    <r>
      <rPr>
        <sz val="11"/>
        <color rgb="FF000000"/>
        <rFont val="Calibri"/>
        <family val="2"/>
      </rPr>
      <t> : traitement, mise au point et exécution de programmes avec introduction de plusieurs variables d’entrée et de sortie.</t>
    </r>
  </si>
  <si>
    <r>
      <t>En 3</t>
    </r>
    <r>
      <rPr>
        <vertAlign val="superscript"/>
        <sz val="11"/>
        <color rgb="FF000000"/>
        <rFont val="Calibri"/>
        <family val="2"/>
      </rPr>
      <t>e</t>
    </r>
    <r>
      <rPr>
        <sz val="11"/>
        <color rgb="FF000000"/>
        <rFont val="Calibri"/>
        <family val="2"/>
      </rPr>
      <t> : introduction du comptage et de plusieurs boucles conditionnelles imbriquées, décomposition en plusieurs sous-problèmes.</t>
    </r>
  </si>
  <si>
    <t xml:space="preserve">Imaginer, synthétiser, formaliser et respecter une procédure, un protocole. </t>
  </si>
  <si>
    <t xml:space="preserve"> Mesurer des grandeurs de manière directe ou indirecte. </t>
  </si>
  <si>
    <t xml:space="preserve"> Identifier le(s) matériau(x), les flux d’énergie et d’information dans le cadre d’une production technique sur un objet et décrire les transformations qui s’opèrent.</t>
  </si>
  <si>
    <t xml:space="preserve"> S’approprier un cahier des charges.</t>
  </si>
  <si>
    <t xml:space="preserve"> Imaginer des solutions en réponse au besoin.</t>
  </si>
  <si>
    <t xml:space="preserve"> Imaginer, concevoir et programmer des applications informatiques nomades.</t>
  </si>
  <si>
    <t>CS 5.6</t>
  </si>
  <si>
    <t>CS 5.7</t>
  </si>
  <si>
    <t>CS 1.5</t>
  </si>
  <si>
    <t>CS 1.6</t>
  </si>
  <si>
    <t>CS 1.7</t>
  </si>
  <si>
    <t>CS 1.8</t>
  </si>
  <si>
    <t>Les compétences suivantes, spécifiques au programme de technologie, ne sont pas citées dans le tableau des compétences travaillées mais elles permettent néanmoins de travailler certaines compétences du socle commun.</t>
  </si>
  <si>
    <t>Nombre d'itérations de la compétence</t>
  </si>
  <si>
    <t>Connaissances</t>
  </si>
  <si>
    <t xml:space="preserve">Représentation fonctionnelle des systèmes. </t>
  </si>
  <si>
    <t xml:space="preserve">Imaginer, synthétiser et formaliser une procédure, un protocole. </t>
  </si>
  <si>
    <t xml:space="preserve">Besoin, contraintes, normalisation. </t>
  </si>
  <si>
    <t xml:space="preserve">Principaux éléments d’un cahier des charges. </t>
  </si>
  <si>
    <t xml:space="preserve">Outils numériques de présentation. </t>
  </si>
  <si>
    <t xml:space="preserve">Design. </t>
  </si>
  <si>
    <t xml:space="preserve">Innovation et créativité. </t>
  </si>
  <si>
    <t xml:space="preserve">Veille. </t>
  </si>
  <si>
    <t xml:space="preserve">Représentation de solutions (croquis, schémas, algorithmes). </t>
  </si>
  <si>
    <t xml:space="preserve">L’évolution des objets. </t>
  </si>
  <si>
    <t xml:space="preserve">Impacts sociétaux et environnementaux dus aux objets. </t>
  </si>
  <si>
    <t xml:space="preserve">Cycle de vie. </t>
  </si>
  <si>
    <t xml:space="preserve">Croquis à main levée. </t>
  </si>
  <si>
    <t xml:space="preserve">Différents schémas. </t>
  </si>
  <si>
    <t xml:space="preserve">Carte heuristique. </t>
  </si>
  <si>
    <t xml:space="preserve">Procédures, protocoles. </t>
  </si>
  <si>
    <t xml:space="preserve">Structure des systèmes. </t>
  </si>
  <si>
    <t xml:space="preserve">Familles de matériaux avec leurs principales caractéristiques. </t>
  </si>
  <si>
    <t xml:space="preserve">Sources d’énergies. </t>
  </si>
  <si>
    <t xml:space="preserve">Chaîne d’énergie. </t>
  </si>
  <si>
    <t xml:space="preserve">Instruments de mesure usuels. </t>
  </si>
  <si>
    <t xml:space="preserve">Principe de fonctionnement d’un capteur, d’un codeur, d’un détecteur. </t>
  </si>
  <si>
    <t xml:space="preserve">Nature du signal : analogique ou numérique. </t>
  </si>
  <si>
    <t xml:space="preserve">Outils de description d’un fonctionnement, d’une structure et d’un comportement. </t>
  </si>
  <si>
    <t xml:space="preserve">Composants d'un réseau, architecture d'un réseau local, moyens de connexion d’un moyen informatique. </t>
  </si>
  <si>
    <t xml:space="preserve">Notions d’algorithme et de programme. </t>
  </si>
  <si>
    <t xml:space="preserve">Notion de variable informatique. </t>
  </si>
  <si>
    <t xml:space="preserve">Déclenchement d'une action par un événement, séquences d'instructions, boucles, instructions conditionnelles. </t>
  </si>
  <si>
    <t xml:space="preserve">Systèmes embarqués. </t>
  </si>
  <si>
    <t xml:space="preserve">Forme et transmission du signal. </t>
  </si>
  <si>
    <t xml:space="preserve">Problématique </t>
  </si>
  <si>
    <t>Éléments pour la synthèse de la séquence (objectifs)</t>
  </si>
  <si>
    <t>Piste d'évaluation</t>
  </si>
  <si>
    <t xml:space="preserve">Réalité augmentée. </t>
  </si>
  <si>
    <t>Science, technologie et société</t>
  </si>
  <si>
    <t>Corps, santé, bien-être et sécurité</t>
  </si>
  <si>
    <t>Monde professionnel et économique</t>
  </si>
  <si>
    <t>MSOST.2.2.1</t>
  </si>
  <si>
    <t>IP.1.1</t>
  </si>
  <si>
    <t>Comprendre le fonctionnement d'un réseau informatique</t>
  </si>
  <si>
    <t>organisées en 7 parties, CT1.1 à CT7.2 (colonne B)</t>
  </si>
  <si>
    <t>Connaissances associées aux compétences</t>
  </si>
  <si>
    <t>Séquences en attente de placement</t>
  </si>
  <si>
    <t xml:space="preserve">► Mesurer des grandeurs de manière directe ou indirecte. </t>
  </si>
  <si>
    <t xml:space="preserve">► Rechercher des solutions techniques à un problème posé, expliciter ses choix et les communiquer en argumentant. </t>
  </si>
  <si>
    <t xml:space="preserve">► Imaginer, synthétiser, formaliser et respecter une procédure, un protocole. </t>
  </si>
  <si>
    <t>► Identifier le(s) matériau(x), les flux d’énergie et d’information dans le cadre d’une production technique sur un objet et décrire les transformations qui s’opèrent.</t>
  </si>
  <si>
    <t>► S’approprier un cahier des charges.</t>
  </si>
  <si>
    <t>► Associer des solutions techniques à des fonctions.</t>
  </si>
  <si>
    <t>► Imaginer des solutions en réponse au besoin.</t>
  </si>
  <si>
    <t>► Réaliser, de manière collaborative, le prototype de tout ou partie d’un objet pour valider une solution.</t>
  </si>
  <si>
    <t>► Imaginer, concevoir et programmer des applications informatiques nomades.</t>
  </si>
  <si>
    <t>► Exprimer sa pensée à l’aide d’outils de description adaptés : croquis, schémas, graphes, diagrammes, tableaux (représentations non normées).</t>
  </si>
  <si>
    <t>► Traduire, à l’aide d’outils de représentation numérique, des choix de solutions sous forme de croquis, de dessins ou de schémas.</t>
  </si>
  <si>
    <t>► Présenter à l’oral et à l’aide de supports numériques multimédia des solutions techniques au moment des revues de projet.</t>
  </si>
  <si>
    <t>► Décrire, en utilisant les outils et langages de descriptions adaptés, la structure et le comportement des objets.</t>
  </si>
  <si>
    <t>► Appliquer les principes élémentaires de l’algorithmique et du codage à la résolution d’un problème simple.</t>
  </si>
  <si>
    <t>► Analyser l’impact environnemental d’un objet et de ses constituants.</t>
  </si>
  <si>
    <t>► Simuler numériquement la structure et/ou le comportement d’un objet.</t>
  </si>
  <si>
    <t>► Organiser, structurer et stocker des ressources numériques.</t>
  </si>
  <si>
    <t>► Lire, utiliser et produire des représentations numériques d’objets.</t>
  </si>
  <si>
    <t>► Piloter un système connecté localement ou à distance.</t>
  </si>
  <si>
    <t>► Modifier ou paramétrer le fonctionnement d’un objet communicant.</t>
  </si>
  <si>
    <t>► Regrouper des objets en familles et lignées.</t>
  </si>
  <si>
    <t xml:space="preserve">► Relier les évolutions technologiques aux inventions et innovations qui marquent des ruptures dans les solutions techniques. </t>
  </si>
  <si>
    <t>► Respecter une procédure de travail garantissant un résultat en respectant les règles de sécurité et d’utilisation des outils mis à disposition.</t>
  </si>
  <si>
    <t>► Analyser le fonctionnement et la structure d’un objet, identifier les entrées et sorties.</t>
  </si>
  <si>
    <t>► Interpréter des résultats expérimentaux, en tirer une conclusion et la communiquer en argumentant.</t>
  </si>
  <si>
    <t>► Utiliser une modélisation pour comprendre, formaliser, partager, construire, investiguer, prouver.</t>
  </si>
  <si>
    <t>► Analyser le comportement attendu d’un système réel et décomposer le problème posé en sous-problèmes afin de structurer un programme de commande.</t>
  </si>
  <si>
    <t>Contexte de l'enseignement</t>
  </si>
  <si>
    <t xml:space="preserve">Progression pédagogique technologie cycle 4  </t>
  </si>
  <si>
    <t>NOTICE - PROGRESSION PÉDAGOGIQUE CYCLE 4 - TECHNOLOGIE</t>
  </si>
  <si>
    <t>La plage de cellules D-G/2-36 précise le croisement des compétences travaillées avec celles des thématiques (des infos bulles facilitent la lecture).</t>
  </si>
  <si>
    <t>Cet onglet permet de croiser les problématiques avec les compétences.</t>
  </si>
  <si>
    <t>La colonne A propose une liste non exhaustive de thèmes.</t>
  </si>
  <si>
    <t>La colonne B propose une liste non exhaustive de problématiques.</t>
  </si>
  <si>
    <t>Remarque : un projet commence toujours par une problématique.</t>
  </si>
  <si>
    <t>La colonne E indique automatiquement le nombre de compétences travaillées.</t>
  </si>
  <si>
    <t>La ligne 3 indique automatiquement le nombre de séquences pendant lesquelles la compétence est travaillée.</t>
  </si>
  <si>
    <t>Les colonnes A à G indiquent les compétences du programme.</t>
  </si>
  <si>
    <t>La colonne H précise automatiquement le nombre de fois où la compétence est travaillée sur le cycle.</t>
  </si>
  <si>
    <t>La plage de cellules I-AL/3 indique automatiquement les problématiques choisies.</t>
  </si>
  <si>
    <t>La plage de cellules I-AL/9-46  indique automatiquement les compétences ciblées.</t>
  </si>
  <si>
    <t>La ligne 4 précise la chronologie des séquences sur le cycle.</t>
  </si>
  <si>
    <r>
      <t xml:space="preserve">4) l'onglet </t>
    </r>
    <r>
      <rPr>
        <i/>
        <sz val="11"/>
        <color rgb="FF000000"/>
        <rFont val="Calibri"/>
        <family val="2"/>
      </rPr>
      <t>Progression_Cycle4</t>
    </r>
    <r>
      <rPr>
        <sz val="11"/>
        <color rgb="FF000000"/>
        <rFont val="Calibri"/>
        <family val="2"/>
      </rPr>
      <t xml:space="preserve"> s'étant construit automatiquement, vérifier si toutes les compétences sont travaillées sur le cycle ;</t>
    </r>
  </si>
  <si>
    <t>Participation de la technologie aux challenges et concours</t>
  </si>
  <si>
    <t>Participation de la technologie à l'accompagnement personnalisé</t>
  </si>
  <si>
    <t xml:space="preserve">Participation de la technologie aux enseignements pratiques interdisciplinaires </t>
  </si>
  <si>
    <t>Nbre de classes</t>
  </si>
  <si>
    <t>Collège ……………………….…………. Ville………………………..…….</t>
  </si>
  <si>
    <t>repérées CS1.5 à CS5.7 (colonne B)</t>
  </si>
  <si>
    <t>repérées DIC.1.1.1… (colonne K)</t>
  </si>
  <si>
    <t>Réaliser, de manière collaborative, le prototype d’un objet pour valider une solution.</t>
  </si>
  <si>
    <t>Identifier un besoin (biens matériels ou services) et énoncer un problème technique.</t>
  </si>
  <si>
    <t>Une fiche séquence permet de décrire précisément le déroulement de la séquence.</t>
  </si>
  <si>
    <t>Cet onglet décrit la progression sur les trois années du cycle 4.</t>
  </si>
  <si>
    <t>3) construire la progression en déplaçant les étiquettes de la colonne C vers la colonne D ;</t>
  </si>
  <si>
    <r>
      <t xml:space="preserve">5) sinon retourner dans l'onglet </t>
    </r>
    <r>
      <rPr>
        <i/>
        <sz val="11"/>
        <color rgb="FF000000"/>
        <rFont val="Calibri"/>
        <family val="2"/>
      </rPr>
      <t>Problématiques_compétences</t>
    </r>
    <r>
      <rPr>
        <sz val="11"/>
        <color rgb="FF000000"/>
        <rFont val="Calibri"/>
        <family val="2"/>
      </rPr>
      <t xml:space="preserve"> et choisir une autre problématique ou modifier les compétences travaillées d'une problématique.</t>
    </r>
  </si>
  <si>
    <t>Il s'appuie sur les paragraphes 3 et 5 du document relatif aux intentions pédagogiques et aux indications didactiques en technologie au cycle 4.</t>
  </si>
  <si>
    <t>Cet onglet d'introduction présente le contexte de l'enseignement de la Technologie dans l'établissement.</t>
  </si>
  <si>
    <t>Le programme est présenté dans cet onglet selon trois volets : les domaines du socle commun, les compétences travaillées sur le cycle et les compétences disciplinaires.</t>
  </si>
  <si>
    <t>La colonne C contient les étiquettes de séquences (S, S2, S3…) en attente. Il faut les déplacer dans la colonne D en face de la problématique choisie.</t>
  </si>
  <si>
    <t>La colonne D reçoit les étiquettes de séquence. C'est cette colonne qui sera à l'origine de la création de la chronologie de la progression.</t>
  </si>
  <si>
    <t>La plage de colonnes F à Ak indique les compétences travaillées par problématique (4 au maximum). Elles doivent être renseignées par un caractère (x).</t>
  </si>
  <si>
    <t>Elle se construit automatiquement à partir des renseignements de l'onglet problématiques-compétences.</t>
  </si>
  <si>
    <t>► Développer les bonnes pratiques de l’usage des objets communicants.</t>
  </si>
  <si>
    <t>► Analyser le cycle de vie d’un objet.</t>
  </si>
  <si>
    <t>► Comprendre le fonctionnement d’un réseau informatique.</t>
  </si>
  <si>
    <t>Évolution-description</t>
  </si>
  <si>
    <t>Analyser le cycle de vie d’un objet.</t>
  </si>
  <si>
    <t xml:space="preserve">Pour générer les séquences d'une progression pédagogique : </t>
  </si>
  <si>
    <t>2) renommer l'onglet de la feuille ainsi créée du numéro de la séquence (par exemple S4) (double-cliquer sur l'onglet pour modifier son nom) ;</t>
  </si>
  <si>
    <t>3) saisir son numéro dans les cellules A1-2, ici S4. Les cellules bleutées se remplissent automatiquement ;</t>
  </si>
  <si>
    <t>4) compléter manuellement la fiche séquence (zone blanche) pour décrire la séquence ;</t>
  </si>
  <si>
    <t>5) réitérer cette opération pour chacune des séquences (l'outil est limité à un maximum de 30 séquences).</t>
  </si>
  <si>
    <t xml:space="preserve">Générateur de séquence </t>
  </si>
  <si>
    <r>
      <t xml:space="preserve">1) compléter l'onglet </t>
    </r>
    <r>
      <rPr>
        <i/>
        <sz val="11"/>
        <color rgb="FF000000"/>
        <rFont val="Calibri"/>
        <family val="2"/>
      </rPr>
      <t>Contexte de l'enseignement</t>
    </r>
    <r>
      <rPr>
        <sz val="11"/>
        <color rgb="FF000000"/>
        <rFont val="Calibri"/>
        <family val="2"/>
      </rPr>
      <t xml:space="preserve"> pour préciser le contexte de l'établissement et de la discipline ;</t>
    </r>
  </si>
  <si>
    <r>
      <t xml:space="preserve">1) cliquer bouton droit sur l'onglet </t>
    </r>
    <r>
      <rPr>
        <i/>
        <sz val="11"/>
        <color rgb="FF000000"/>
        <rFont val="Calibri"/>
        <family val="2"/>
      </rPr>
      <t>Générateur de séquences</t>
    </r>
    <r>
      <rPr>
        <sz val="11"/>
        <color rgb="FF000000"/>
        <rFont val="Calibri"/>
        <family val="2"/>
      </rPr>
      <t>, sélectionner "</t>
    </r>
    <r>
      <rPr>
        <i/>
        <sz val="11"/>
        <color rgb="FF000000"/>
        <rFont val="Calibri"/>
        <family val="2"/>
      </rPr>
      <t>Déplacer ou copier...</t>
    </r>
    <r>
      <rPr>
        <sz val="11"/>
        <color rgb="FF000000"/>
        <rFont val="Calibri"/>
        <family val="2"/>
      </rPr>
      <t>" puis "</t>
    </r>
    <r>
      <rPr>
        <i/>
        <sz val="11"/>
        <color rgb="FF000000"/>
        <rFont val="Calibri"/>
        <family val="2"/>
      </rPr>
      <t>(en dernier)</t>
    </r>
    <r>
      <rPr>
        <sz val="11"/>
        <color rgb="FF000000"/>
        <rFont val="Calibri"/>
        <family val="2"/>
      </rPr>
      <t>" et cocher "</t>
    </r>
    <r>
      <rPr>
        <i/>
        <sz val="11"/>
        <color rgb="FF000000"/>
        <rFont val="Calibri"/>
        <family val="2"/>
      </rPr>
      <t>Créer une copie</t>
    </r>
    <r>
      <rPr>
        <sz val="11"/>
        <color rgb="FF000000"/>
        <rFont val="Calibri"/>
        <family val="2"/>
      </rPr>
      <t>"  ;</t>
    </r>
  </si>
  <si>
    <t>Cette feuille comporte des liens permettant de générer les séquences. Cette feuille sera copiée autant de fois que nécessaire pour construire les fiches de séquences.</t>
  </si>
  <si>
    <t>La ligne 2 précise les séquences de projet. Elles sont notées P et incluent la problématique les précédant.</t>
  </si>
  <si>
    <t>La plage I-L/1-93 présente les compétences et les connaissances du programme par thématique ainsi que les attendus de fin de cycle.</t>
  </si>
  <si>
    <t>Seule la ligne 6 est à renseigner si la séquence est en lien  avec les enseignements pratiques interdisciplinaires  (EPI) - Aucune autre intervention ne doit être faite dans cet onglet.</t>
  </si>
  <si>
    <r>
      <t xml:space="preserve">2) renseigner l'onglet </t>
    </r>
    <r>
      <rPr>
        <i/>
        <sz val="11"/>
        <color rgb="FF000000"/>
        <rFont val="Calibri"/>
        <family val="2"/>
      </rPr>
      <t>Problématiques_compétences</t>
    </r>
    <r>
      <rPr>
        <sz val="11"/>
        <color rgb="FF000000"/>
        <rFont val="Calibri"/>
        <family val="2"/>
      </rPr>
      <t xml:space="preserve"> ; lister les problématiques et choisir les compétences principales qui seront travaillées dans chacune d'entre elles ;</t>
    </r>
  </si>
  <si>
    <t>Ressources matérielles :</t>
  </si>
  <si>
    <t xml:space="preserve">Ressources documentaires,numériques : 
</t>
  </si>
  <si>
    <t>Liens avec un EPI :</t>
  </si>
  <si>
    <t>Langues et culture de l’Antiquité</t>
  </si>
  <si>
    <t>Technologie, écologie, développement durable</t>
  </si>
  <si>
    <t>Information, communication, citoyenneté</t>
  </si>
  <si>
    <t>Culture et créations artistiques</t>
  </si>
  <si>
    <t>Durée estimée</t>
  </si>
  <si>
    <t>Projet :</t>
  </si>
  <si>
    <t>Eléments de différenciation  pour l'AP en technologie :</t>
  </si>
  <si>
    <t>Nom :__________________</t>
  </si>
  <si>
    <t>Prénom :_______________</t>
  </si>
  <si>
    <t>Classe :</t>
  </si>
  <si>
    <t>Groupe ou îlot :</t>
  </si>
  <si>
    <t>Thème de séquence :</t>
  </si>
  <si>
    <t>Activités des élèves  :</t>
  </si>
  <si>
    <t>Professeur :</t>
  </si>
  <si>
    <t>ENT :</t>
  </si>
  <si>
    <t>Durée de la séquence :</t>
  </si>
  <si>
    <t>Séances</t>
  </si>
  <si>
    <t>EPI travaillé lors de cette séquence :</t>
  </si>
  <si>
    <t>Compétences travaillées :</t>
  </si>
  <si>
    <t>Langues et cultures étrangères / régionales</t>
  </si>
  <si>
    <r>
      <t>S’agissant des activités de projet, la conception doit être introduite dès la classe de 5</t>
    </r>
    <r>
      <rPr>
        <vertAlign val="superscript"/>
        <sz val="11"/>
        <color rgb="FF000000"/>
        <rFont val="Calibri"/>
        <family val="2"/>
      </rPr>
      <t>ème</t>
    </r>
    <r>
      <rPr>
        <sz val="11"/>
        <color rgb="FF000000"/>
        <rFont val="Calibri"/>
        <family val="2"/>
      </rPr>
      <t>, mais de façon progressive et modeste sur des projets simples. Des projets complets (conception, réalisation, validation) sont attendus en classe de 3</t>
    </r>
    <r>
      <rPr>
        <vertAlign val="superscript"/>
        <sz val="11"/>
        <color rgb="FF000000"/>
        <rFont val="Calibri"/>
        <family val="2"/>
      </rPr>
      <t>ème</t>
    </r>
    <r>
      <rPr>
        <sz val="11"/>
        <color rgb="FF000000"/>
        <rFont val="Calibri"/>
        <family val="2"/>
      </rPr>
      <t>.</t>
    </r>
  </si>
  <si>
    <t>CT6.1</t>
  </si>
  <si>
    <t>CT4.1|CT4.2</t>
  </si>
  <si>
    <t>CT4.1|CT3.2</t>
  </si>
  <si>
    <t>CT3.1</t>
  </si>
  <si>
    <t>CT2.2</t>
  </si>
  <si>
    <t>CT1.1|CT1.4</t>
  </si>
  <si>
    <t xml:space="preserve">Problématique : </t>
  </si>
  <si>
    <r>
      <rPr>
        <sz val="9"/>
        <color rgb="FF000000"/>
        <rFont val="Calibri"/>
        <family val="2"/>
      </rPr>
      <t>►</t>
    </r>
    <r>
      <rPr>
        <sz val="8.1"/>
        <color rgb="FF000000"/>
        <rFont val="Calibri"/>
        <family val="2"/>
      </rPr>
      <t xml:space="preserve"> </t>
    </r>
    <r>
      <rPr>
        <sz val="11"/>
        <color rgb="FF000000"/>
        <rFont val="Calibri"/>
        <family val="2"/>
      </rPr>
      <t>Participer à l’organisation et au déroulement de projets.</t>
    </r>
  </si>
  <si>
    <r>
      <t>►</t>
    </r>
    <r>
      <rPr>
        <sz val="9"/>
        <color rgb="FF000000"/>
        <rFont val="Calibri"/>
        <family val="2"/>
      </rPr>
      <t xml:space="preserve"> </t>
    </r>
    <r>
      <rPr>
        <sz val="11"/>
        <color rgb="FF000000"/>
        <rFont val="Calibri"/>
        <family val="2"/>
      </rPr>
      <t>Identifier un besoin et énoncer un problème technique, identifier les conditions, contraintes (normes et règlements) et ressources correspondantes.</t>
    </r>
  </si>
  <si>
    <t>Les objectifs de formation du cycle 4 en technologie s’organisent autour de trois grandes thématiques issues de trois dimensions  : le design, l’innovation, la créativité ; les objets techniques, les services et les changements induits dans la société ; la modélisation et la simulation des objets techniques. Un enseignement d’informatique est dispensé à la fois dans le cadre des mathématiques et de la technologie (considéré comme une 4e thématique)</t>
  </si>
  <si>
    <t>_________</t>
  </si>
  <si>
    <t>Comment concevoir une application pour smartphone ?</t>
  </si>
  <si>
    <r>
      <rPr>
        <u/>
        <sz val="11"/>
        <color rgb="FFFF0000"/>
        <rFont val="Calibri"/>
        <family val="2"/>
        <scheme val="minor"/>
      </rPr>
      <t>Comparer et commenter</t>
    </r>
    <r>
      <rPr>
        <sz val="11"/>
        <color rgb="FF00000A"/>
        <rFont val="Calibri"/>
        <family val="2"/>
        <scheme val="minor"/>
      </rPr>
      <t xml:space="preserve"> les évolutions des objets en articulant différents points de vue : fonctionnel, structurel, environnemental, technique, scientifique, social, historique, économique.</t>
    </r>
  </si>
  <si>
    <r>
      <t xml:space="preserve">Élaborer un document qui synthétise </t>
    </r>
    <r>
      <rPr>
        <u/>
        <sz val="11"/>
        <color rgb="FFFF0000"/>
        <rFont val="Calibri"/>
        <family val="2"/>
        <scheme val="minor"/>
      </rPr>
      <t>ces comparaisons et ces commentaires.</t>
    </r>
  </si>
  <si>
    <t>Compétences à travailler conjointement !!</t>
  </si>
  <si>
    <t>s11</t>
  </si>
  <si>
    <t>s12</t>
  </si>
  <si>
    <t>Les applications mobiles sont apparues dans les années 1990, elles sont liées aux développements d'Internet, des télécommunications, des réseaux sans filsainsi qu'à l’apparition et la démocratisation des terminaux mobiles : smartphones, tablettes tactiles...
Elles sont pour la plupart distribuées depuis des plateformes de téléchargement. Sur certaines plateformes, les applications peuvent aussi être installées à partir de sources tierces, via un site non affilié au distributeur d'origine. Sur Android, cela est possible en activant le mode développeur, par exemple.
Lors de cette séquence nous allons concevoir  une application informatique nomade .</t>
  </si>
  <si>
    <t>Design | Innovation et créativité | Représentation de solutions (croquis)</t>
  </si>
  <si>
    <t>Vidéo "Le gâteau de rachel"</t>
  </si>
  <si>
    <t>Créer des applications nomades</t>
  </si>
  <si>
    <t>Algorithme|Programme|variable informatique|Déclenchement d'une action par un événement, séquences d'instructions, boucles, instructions conditionnelles.</t>
  </si>
  <si>
    <t xml:space="preserve"> Voir le document "doc_apps_nomades_s1.docx"</t>
  </si>
  <si>
    <t>Voir le document "doc_apps_nomades_s2.docx"</t>
  </si>
  <si>
    <t>Ressource vidéos sur l'utilisation de AppInventor</t>
  </si>
  <si>
    <t>Avec des millions d’applications disponibles sur les différents stores, développeur est devenu un métier d’avenir. Ces dernières années, ce nouveau marché en plein boom a permis de créer près de 200.000 emplois en France. Lors de la séquence précédente vous avez imaginé une application. Vous allez maintenant :
- Décrire le fonctionnement souhaité de votre application (l'algorithme)
- Réaliser une représentation graphique du fonctionnement de votre application (l'algorigramme)
- Réaliser l'interface graphique puis la programmation de votre application.
Il ne restera plus qu'à l'installer sur un smartphone ou une tablette !</t>
  </si>
  <si>
    <t>Comment programmer une application pour smartphone ?
(4 séances + 1 évaluation)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</si>
</sst>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C]General"/>
    <numFmt numFmtId="165" formatCode="#,##0.00&quot; &quot;[$€-40C];[Red]&quot;-&quot;#,##0.00&quot; &quot;[$€-40C]"/>
    <numFmt numFmtId="166" formatCode="0;\-0;;@"/>
  </numFmts>
  <fonts count="10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b/>
      <i/>
      <sz val="16"/>
      <color rgb="FF000000"/>
      <name val="Calibri"/>
      <family val="2"/>
    </font>
    <font>
      <b/>
      <i/>
      <u/>
      <sz val="11"/>
      <color rgb="FF000000"/>
      <name val="Calibri"/>
      <family val="2"/>
    </font>
    <font>
      <b/>
      <sz val="6"/>
      <color rgb="FF000000"/>
      <name val="Calibri"/>
      <family val="2"/>
    </font>
    <font>
      <b/>
      <sz val="10"/>
      <color rgb="FF000000"/>
      <name val="Calibri"/>
      <family val="2"/>
    </font>
    <font>
      <sz val="10"/>
      <color rgb="FF000000"/>
      <name val="Calibri"/>
      <family val="2"/>
    </font>
    <font>
      <b/>
      <sz val="9"/>
      <color rgb="FF000000"/>
      <name val="Calibri"/>
      <family val="2"/>
    </font>
    <font>
      <sz val="10"/>
      <color rgb="FF7030A0"/>
      <name val="Calibri"/>
      <family val="2"/>
    </font>
    <font>
      <b/>
      <sz val="11"/>
      <color rgb="FF000000"/>
      <name val="Calibri"/>
      <family val="2"/>
    </font>
    <font>
      <sz val="11"/>
      <name val="Calibri"/>
      <family val="2"/>
    </font>
    <font>
      <sz val="9"/>
      <color rgb="FF000000"/>
      <name val="Calibri"/>
      <family val="2"/>
    </font>
    <font>
      <sz val="12"/>
      <color theme="1"/>
      <name val="Calibri"/>
      <family val="2"/>
      <scheme val="minor"/>
    </font>
    <font>
      <sz val="10"/>
      <color indexed="8"/>
      <name val="Arial"/>
      <family val="2"/>
    </font>
    <font>
      <b/>
      <sz val="10"/>
      <color indexed="8"/>
      <name val="Arial"/>
      <family val="2"/>
    </font>
    <font>
      <b/>
      <sz val="11"/>
      <color theme="1"/>
      <name val="Calibri"/>
      <family val="2"/>
      <scheme val="minor"/>
    </font>
    <font>
      <sz val="10"/>
      <color theme="1"/>
      <name val="Calibri"/>
      <family val="2"/>
      <scheme val="minor"/>
    </font>
    <font>
      <b/>
      <sz val="10"/>
      <color theme="1"/>
      <name val="Calibri"/>
      <family val="2"/>
      <scheme val="minor"/>
    </font>
    <font>
      <i/>
      <sz val="11"/>
      <color rgb="FF000000"/>
      <name val="Calibri"/>
      <family val="2"/>
    </font>
    <font>
      <b/>
      <sz val="14"/>
      <color rgb="FF000000"/>
      <name val="Calibri"/>
      <family val="2"/>
    </font>
    <font>
      <b/>
      <sz val="20"/>
      <color rgb="FF000000"/>
      <name val="Calibri"/>
      <family val="2"/>
    </font>
    <font>
      <b/>
      <sz val="16"/>
      <color rgb="FF000000"/>
      <name val="Calibri"/>
      <family val="2"/>
    </font>
    <font>
      <sz val="16"/>
      <color rgb="FF000000"/>
      <name val="Calibri"/>
      <family val="2"/>
    </font>
    <font>
      <sz val="11"/>
      <color rgb="FF000000"/>
      <name val="Arial"/>
      <family val="2"/>
    </font>
    <font>
      <b/>
      <sz val="11"/>
      <color rgb="FF000000"/>
      <name val="Arial"/>
      <family val="2"/>
    </font>
    <font>
      <sz val="11"/>
      <color rgb="FF00000A"/>
      <name val="Arial"/>
      <family val="2"/>
    </font>
    <font>
      <sz val="11"/>
      <color theme="1"/>
      <name val="Arial"/>
      <family val="2"/>
    </font>
    <font>
      <sz val="9"/>
      <color rgb="FF000000"/>
      <name val="Arial"/>
      <family val="2"/>
    </font>
    <font>
      <sz val="6"/>
      <color rgb="FF000000"/>
      <name val="Arial"/>
      <family val="2"/>
    </font>
    <font>
      <sz val="8"/>
      <color rgb="FF000000"/>
      <name val="Arial"/>
      <family val="2"/>
    </font>
    <font>
      <b/>
      <sz val="9"/>
      <name val="Arial"/>
      <family val="2"/>
    </font>
    <font>
      <b/>
      <sz val="11"/>
      <name val="Arial"/>
      <family val="2"/>
    </font>
    <font>
      <b/>
      <sz val="9"/>
      <color rgb="FF000000"/>
      <name val="Arial"/>
      <family val="2"/>
    </font>
    <font>
      <sz val="11"/>
      <name val="Arial"/>
      <family val="2"/>
    </font>
    <font>
      <b/>
      <sz val="22"/>
      <color rgb="FF000000"/>
      <name val="Arial"/>
      <family val="2"/>
    </font>
    <font>
      <sz val="10"/>
      <color rgb="FF000000"/>
      <name val="Arial"/>
      <family val="2"/>
    </font>
    <font>
      <vertAlign val="superscript"/>
      <sz val="11"/>
      <color rgb="FF000000"/>
      <name val="Calibri"/>
      <family val="2"/>
    </font>
    <font>
      <sz val="11"/>
      <color rgb="FF00000A"/>
      <name val="Calibri"/>
      <family val="2"/>
      <scheme val="minor"/>
    </font>
    <font>
      <sz val="11"/>
      <color rgb="FF000000"/>
      <name val="Calibri"/>
      <family val="2"/>
      <scheme val="minor"/>
    </font>
    <font>
      <b/>
      <sz val="10"/>
      <color rgb="FF000000"/>
      <name val="Arial"/>
      <family val="2"/>
    </font>
    <font>
      <sz val="11"/>
      <color rgb="FFFF0000"/>
      <name val="Calibri"/>
      <family val="2"/>
    </font>
    <font>
      <b/>
      <sz val="11"/>
      <name val="Calibri"/>
      <family val="2"/>
    </font>
    <font>
      <sz val="11"/>
      <color rgb="FF000000"/>
      <name val="Calibri"/>
      <family val="2"/>
      <charset val="1"/>
    </font>
    <font>
      <u/>
      <sz val="11"/>
      <color rgb="FF0000FF"/>
      <name val="Calibri"/>
      <family val="2"/>
      <charset val="1"/>
    </font>
    <font>
      <b/>
      <u/>
      <sz val="11"/>
      <color rgb="FF000000"/>
      <name val="Arial"/>
      <family val="2"/>
    </font>
    <font>
      <u/>
      <sz val="7"/>
      <color rgb="FF0000FF"/>
      <name val="Calibri"/>
      <family val="2"/>
      <charset val="1"/>
    </font>
    <font>
      <b/>
      <sz val="14"/>
      <color theme="1"/>
      <name val="Calibri"/>
      <family val="2"/>
      <scheme val="minor"/>
    </font>
    <font>
      <b/>
      <i/>
      <sz val="11"/>
      <color rgb="FF000000"/>
      <name val="Calibri"/>
      <family val="2"/>
    </font>
    <font>
      <sz val="11"/>
      <color rgb="FF000000"/>
      <name val="Calibri"/>
      <family val="2"/>
    </font>
    <font>
      <b/>
      <sz val="14"/>
      <color rgb="FF000000"/>
      <name val="Calibri"/>
      <family val="2"/>
    </font>
    <font>
      <sz val="28"/>
      <color rgb="FF000000"/>
      <name val="Calibri"/>
      <family val="2"/>
    </font>
    <font>
      <b/>
      <sz val="12"/>
      <color rgb="FF31849B"/>
      <name val="Calibri"/>
      <family val="2"/>
      <scheme val="minor"/>
    </font>
    <font>
      <b/>
      <sz val="11"/>
      <color rgb="FF31849B"/>
      <name val="Calibri"/>
      <family val="2"/>
      <scheme val="minor"/>
    </font>
    <font>
      <b/>
      <sz val="12"/>
      <color theme="1"/>
      <name val="Calibri"/>
      <family val="2"/>
      <scheme val="minor"/>
    </font>
    <font>
      <b/>
      <sz val="11"/>
      <color theme="1"/>
      <name val="Calibri"/>
      <family val="2"/>
      <scheme val="minor"/>
    </font>
    <font>
      <b/>
      <sz val="16"/>
      <color rgb="FF000000"/>
      <name val="Calibri"/>
      <family val="2"/>
    </font>
    <font>
      <b/>
      <sz val="10"/>
      <color theme="1"/>
      <name val="Calibri"/>
      <family val="2"/>
      <scheme val="minor"/>
    </font>
    <font>
      <b/>
      <sz val="11"/>
      <color rgb="FF000000"/>
      <name val="Calibri"/>
      <family val="2"/>
    </font>
    <font>
      <sz val="10"/>
      <color theme="1"/>
      <name val="Calibri"/>
      <family val="2"/>
      <scheme val="minor"/>
    </font>
    <font>
      <sz val="10"/>
      <color rgb="FF00000A"/>
      <name val="Calibri"/>
      <family val="2"/>
    </font>
    <font>
      <sz val="11"/>
      <color theme="1"/>
      <name val="Calibri"/>
      <family val="2"/>
      <scheme val="minor"/>
    </font>
    <font>
      <i/>
      <sz val="11"/>
      <color theme="1"/>
      <name val="Calibri"/>
      <family val="2"/>
      <scheme val="minor"/>
    </font>
    <font>
      <b/>
      <sz val="10"/>
      <color rgb="FF000000"/>
      <name val="Calibri"/>
      <family val="2"/>
    </font>
    <font>
      <sz val="8.1"/>
      <color rgb="FF000000"/>
      <name val="Calibri"/>
      <family val="2"/>
    </font>
    <font>
      <sz val="11"/>
      <name val="Calibri"/>
      <family val="2"/>
      <scheme val="minor"/>
    </font>
    <font>
      <sz val="10"/>
      <color theme="1"/>
      <name val="Calibri"/>
      <family val="2"/>
    </font>
    <font>
      <sz val="11"/>
      <color theme="0"/>
      <name val="Calibri"/>
      <family val="2"/>
    </font>
    <font>
      <sz val="10"/>
      <color rgb="FF000000"/>
      <name val="Calibri"/>
      <family val="2"/>
    </font>
    <font>
      <sz val="11"/>
      <name val="Calibri"/>
      <family val="2"/>
    </font>
    <font>
      <sz val="11"/>
      <color rgb="FF00000A"/>
      <name val="Calibri"/>
      <family val="2"/>
      <scheme val="minor"/>
    </font>
    <font>
      <b/>
      <sz val="11"/>
      <color rgb="FF000000"/>
      <name val="Calibri"/>
      <family val="2"/>
      <scheme val="minor"/>
    </font>
    <font>
      <sz val="10"/>
      <color rgb="FF00000A"/>
      <name val="Calibri"/>
      <family val="2"/>
      <scheme val="minor"/>
    </font>
    <font>
      <i/>
      <sz val="11"/>
      <color theme="1"/>
      <name val="Arial"/>
      <family val="2"/>
    </font>
    <font>
      <b/>
      <sz val="11"/>
      <color rgb="FF00000A"/>
      <name val="Calibri"/>
      <family val="2"/>
      <scheme val="minor"/>
    </font>
    <font>
      <b/>
      <i/>
      <sz val="11"/>
      <color rgb="FF000000"/>
      <name val="Arial"/>
      <family val="2"/>
    </font>
    <font>
      <sz val="11"/>
      <color rgb="FF000000"/>
      <name val="Arial"/>
      <family val="2"/>
    </font>
    <font>
      <b/>
      <sz val="11"/>
      <color rgb="FF000000"/>
      <name val="Arial"/>
      <family val="2"/>
    </font>
    <font>
      <i/>
      <sz val="11"/>
      <color rgb="FF000000"/>
      <name val="Arial"/>
      <family val="2"/>
    </font>
    <font>
      <sz val="11"/>
      <color theme="1"/>
      <name val="Arial"/>
      <family val="2"/>
    </font>
    <font>
      <sz val="10"/>
      <color theme="1"/>
      <name val="Arial"/>
      <family val="2"/>
    </font>
    <font>
      <b/>
      <sz val="11"/>
      <color theme="1"/>
      <name val="Arial"/>
      <family val="2"/>
    </font>
    <font>
      <sz val="11"/>
      <color rgb="FF000000"/>
      <name val="Calibri"/>
      <family val="2"/>
      <scheme val="minor"/>
    </font>
    <font>
      <sz val="10"/>
      <color indexed="8"/>
      <name val="Arial"/>
      <family val="2"/>
    </font>
    <font>
      <b/>
      <sz val="10"/>
      <color indexed="8"/>
      <name val="Arial"/>
      <family val="2"/>
    </font>
    <font>
      <sz val="11"/>
      <color rgb="FF000000"/>
      <name val="Calibri"/>
      <family val="2"/>
    </font>
    <font>
      <sz val="8"/>
      <color indexed="8"/>
      <name val="Arial"/>
      <family val="2"/>
    </font>
    <font>
      <sz val="11"/>
      <color rgb="FF000000"/>
      <name val="Arial"/>
      <family val="2"/>
    </font>
    <font>
      <b/>
      <sz val="10"/>
      <color rgb="FF000000"/>
      <name val="Arial"/>
      <family val="2"/>
    </font>
    <font>
      <sz val="10"/>
      <color rgb="FF000000"/>
      <name val="Arial"/>
      <family val="2"/>
    </font>
    <font>
      <sz val="10"/>
      <name val="Arial"/>
      <family val="2"/>
    </font>
    <font>
      <b/>
      <sz val="11"/>
      <color rgb="FF000000"/>
      <name val="Arial"/>
      <family val="2"/>
    </font>
    <font>
      <b/>
      <u/>
      <sz val="11"/>
      <color rgb="FF000000"/>
      <name val="Arial"/>
      <family val="2"/>
    </font>
    <font>
      <b/>
      <sz val="14"/>
      <color rgb="FF000000"/>
      <name val="Arial"/>
      <family val="2"/>
    </font>
    <font>
      <b/>
      <u/>
      <sz val="11"/>
      <name val="Arial"/>
      <family val="2"/>
    </font>
    <font>
      <b/>
      <sz val="14"/>
      <name val="Arial"/>
      <family val="2"/>
    </font>
    <font>
      <sz val="11"/>
      <name val="Arial"/>
      <family val="2"/>
    </font>
    <font>
      <sz val="7"/>
      <color rgb="FF000000"/>
      <name val="Arial"/>
      <family val="2"/>
    </font>
    <font>
      <u/>
      <sz val="7"/>
      <color rgb="FF0000FF"/>
      <name val="Calibri"/>
      <family val="2"/>
      <charset val="1"/>
    </font>
    <font>
      <sz val="11"/>
      <color rgb="FFFF0000"/>
      <name val="Calibri"/>
      <family val="2"/>
      <scheme val="minor"/>
    </font>
    <font>
      <u/>
      <sz val="11"/>
      <color rgb="FFFF0000"/>
      <name val="Calibri"/>
      <family val="2"/>
      <scheme val="minor"/>
    </font>
    <font>
      <sz val="8"/>
      <color theme="3" tint="0.59999389629810485"/>
      <name val="Arial"/>
      <family val="2"/>
    </font>
    <font>
      <b/>
      <sz val="10"/>
      <name val="Arial"/>
      <family val="2"/>
    </font>
  </fonts>
  <fills count="28">
    <fill>
      <patternFill patternType="none"/>
    </fill>
    <fill>
      <patternFill patternType="gray125"/>
    </fill>
    <fill>
      <patternFill patternType="solid">
        <fgColor rgb="FFDEEBF7"/>
        <bgColor rgb="FFDEEBF7"/>
      </patternFill>
    </fill>
    <fill>
      <patternFill patternType="solid">
        <fgColor rgb="FFFFF2CC"/>
        <bgColor rgb="FFFFF2CC"/>
      </patternFill>
    </fill>
    <fill>
      <patternFill patternType="solid">
        <fgColor rgb="FFFFFFCC"/>
        <bgColor rgb="FFFFFFCC"/>
      </patternFill>
    </fill>
    <fill>
      <patternFill patternType="solid">
        <fgColor theme="8" tint="0.79998168889431442"/>
        <bgColor rgb="FFFFF2CC"/>
      </patternFill>
    </fill>
    <fill>
      <patternFill patternType="solid">
        <fgColor theme="9" tint="0.79998168889431442"/>
        <bgColor indexed="64"/>
      </patternFill>
    </fill>
    <fill>
      <patternFill patternType="solid">
        <fgColor theme="3" tint="0.59999389629810485"/>
        <bgColor rgb="FFFFF2CC"/>
      </patternFill>
    </fill>
    <fill>
      <patternFill patternType="solid">
        <fgColor rgb="FF92D050"/>
        <bgColor rgb="FFDEEBF7"/>
      </patternFill>
    </fill>
    <fill>
      <patternFill patternType="solid">
        <fgColor theme="6" tint="0.59999389629810485"/>
        <bgColor indexed="64"/>
      </patternFill>
    </fill>
    <fill>
      <patternFill patternType="solid">
        <fgColor theme="0"/>
        <bgColor indexed="64"/>
      </patternFill>
    </fill>
    <fill>
      <patternFill patternType="solid">
        <fgColor rgb="FF92CDDC"/>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6DDE8"/>
        <bgColor indexed="64"/>
      </patternFill>
    </fill>
    <fill>
      <patternFill patternType="solid">
        <fgColor rgb="FFDAEEF3"/>
        <bgColor indexed="64"/>
      </patternFill>
    </fill>
    <fill>
      <patternFill patternType="solid">
        <fgColor rgb="FFFFFF00"/>
        <bgColor indexed="64"/>
      </patternFill>
    </fill>
    <fill>
      <patternFill patternType="solid">
        <fgColor theme="0"/>
        <bgColor rgb="FF99CCFF"/>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79998168889431442"/>
        <bgColor rgb="FFFFFFCC"/>
      </patternFill>
    </fill>
    <fill>
      <patternFill patternType="solid">
        <fgColor theme="6" tint="0.79998168889431442"/>
        <bgColor rgb="FFE6FF00"/>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79998168889431442"/>
        <bgColor indexed="64"/>
      </patternFill>
    </fill>
  </fills>
  <borders count="8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style="thin">
        <color indexed="64"/>
      </left>
      <right/>
      <top style="thin">
        <color indexed="64"/>
      </top>
      <bottom style="thin">
        <color indexed="64"/>
      </bottom>
      <diagonal/>
    </border>
    <border>
      <left/>
      <right style="medium">
        <color rgb="FF000000"/>
      </right>
      <top style="thin">
        <color rgb="FF000000"/>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medium">
        <color indexed="64"/>
      </top>
      <bottom style="thin">
        <color rgb="FF000000"/>
      </bottom>
      <diagonal/>
    </border>
    <border>
      <left style="medium">
        <color rgb="FF000000"/>
      </left>
      <right/>
      <top style="medium">
        <color rgb="FF000000"/>
      </top>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rgb="FF000000"/>
      </top>
      <bottom/>
      <diagonal/>
    </border>
  </borders>
  <cellStyleXfs count="12">
    <xf numFmtId="0" fontId="0" fillId="0" borderId="0"/>
    <xf numFmtId="164" fontId="8" fillId="0" borderId="0"/>
    <xf numFmtId="0" fontId="9" fillId="0" borderId="0">
      <alignment horizontal="center"/>
    </xf>
    <xf numFmtId="0" fontId="9" fillId="0" borderId="0">
      <alignment horizontal="center" textRotation="90"/>
    </xf>
    <xf numFmtId="0" fontId="10" fillId="0" borderId="0"/>
    <xf numFmtId="165" fontId="10" fillId="0" borderId="0"/>
    <xf numFmtId="0" fontId="19" fillId="0" borderId="0"/>
    <xf numFmtId="0" fontId="5" fillId="0" borderId="0"/>
    <xf numFmtId="0" fontId="49" fillId="0" borderId="0"/>
    <xf numFmtId="0" fontId="50" fillId="0" borderId="0" applyBorder="0" applyProtection="0"/>
    <xf numFmtId="0" fontId="49" fillId="0" borderId="0"/>
    <xf numFmtId="0" fontId="2" fillId="0" borderId="0"/>
  </cellStyleXfs>
  <cellXfs count="803">
    <xf numFmtId="0" fontId="0" fillId="0" borderId="0" xfId="0"/>
    <xf numFmtId="0" fontId="0" fillId="0" borderId="0" xfId="0" applyFill="1" applyBorder="1"/>
    <xf numFmtId="0" fontId="0" fillId="0" borderId="0" xfId="0" applyBorder="1"/>
    <xf numFmtId="0" fontId="0" fillId="0" borderId="0" xfId="0" applyFill="1"/>
    <xf numFmtId="0" fontId="18" fillId="0" borderId="13" xfId="0" applyFont="1" applyBorder="1" applyAlignment="1">
      <alignment horizontal="center" vertical="center"/>
    </xf>
    <xf numFmtId="0" fontId="0" fillId="0" borderId="2" xfId="0" applyBorder="1"/>
    <xf numFmtId="0" fontId="0" fillId="0" borderId="28" xfId="0" applyBorder="1"/>
    <xf numFmtId="0" fontId="0" fillId="0" borderId="10" xfId="0" applyBorder="1"/>
    <xf numFmtId="0" fontId="0" fillId="0" borderId="19" xfId="0" applyBorder="1"/>
    <xf numFmtId="0" fontId="0" fillId="0" borderId="18" xfId="0" applyBorder="1"/>
    <xf numFmtId="0" fontId="0" fillId="0" borderId="17" xfId="0" applyBorder="1"/>
    <xf numFmtId="0" fontId="0" fillId="0" borderId="16" xfId="0" applyBorder="1"/>
    <xf numFmtId="0" fontId="0" fillId="0" borderId="15" xfId="0" applyBorder="1"/>
    <xf numFmtId="0" fontId="0" fillId="16" borderId="15" xfId="0" applyFill="1" applyBorder="1" applyAlignment="1">
      <alignment horizontal="center"/>
    </xf>
    <xf numFmtId="164" fontId="14" fillId="17" borderId="0" xfId="1" applyFont="1" applyFill="1" applyBorder="1" applyAlignment="1">
      <alignment vertical="center"/>
    </xf>
    <xf numFmtId="0" fontId="0" fillId="10" borderId="0" xfId="0" applyFill="1"/>
    <xf numFmtId="0" fontId="24" fillId="15" borderId="2" xfId="0" applyFont="1" applyFill="1" applyBorder="1" applyAlignment="1">
      <alignment vertical="top" wrapText="1"/>
    </xf>
    <xf numFmtId="164" fontId="14" fillId="10" borderId="0" xfId="1" applyFont="1" applyFill="1" applyBorder="1" applyAlignment="1">
      <alignment horizontal="center" vertical="center"/>
    </xf>
    <xf numFmtId="164" fontId="13" fillId="8" borderId="0" xfId="1" applyFont="1" applyFill="1" applyBorder="1" applyAlignment="1">
      <alignment textRotation="90" wrapText="1"/>
    </xf>
    <xf numFmtId="164" fontId="13" fillId="8" borderId="30" xfId="1" applyFont="1" applyFill="1" applyBorder="1" applyAlignment="1">
      <alignment textRotation="90" wrapText="1"/>
    </xf>
    <xf numFmtId="164" fontId="26" fillId="2" borderId="57" xfId="1" applyFont="1" applyFill="1" applyBorder="1" applyAlignment="1">
      <alignment horizontal="center" vertical="center" textRotation="90"/>
    </xf>
    <xf numFmtId="164" fontId="26" fillId="2" borderId="58" xfId="1" applyFont="1" applyFill="1" applyBorder="1" applyAlignment="1">
      <alignment horizontal="center" vertical="center" textRotation="90" wrapText="1"/>
    </xf>
    <xf numFmtId="164" fontId="26" fillId="2" borderId="59" xfId="1" applyFont="1" applyFill="1" applyBorder="1" applyAlignment="1">
      <alignment horizontal="center" vertical="center" textRotation="90" wrapText="1"/>
    </xf>
    <xf numFmtId="0" fontId="0" fillId="0" borderId="54" xfId="0" applyBorder="1"/>
    <xf numFmtId="0" fontId="0" fillId="0" borderId="55" xfId="0" applyBorder="1"/>
    <xf numFmtId="0" fontId="0" fillId="10" borderId="2" xfId="0" applyFill="1" applyBorder="1" applyAlignment="1">
      <alignment horizontal="center" vertical="center" wrapText="1"/>
    </xf>
    <xf numFmtId="0" fontId="0" fillId="10" borderId="2" xfId="0" applyFill="1" applyBorder="1" applyAlignment="1">
      <alignment horizontal="center" vertical="center"/>
    </xf>
    <xf numFmtId="0" fontId="0" fillId="0" borderId="0" xfId="0"/>
    <xf numFmtId="0" fontId="0" fillId="0" borderId="36" xfId="0" applyBorder="1"/>
    <xf numFmtId="0" fontId="0" fillId="0" borderId="8" xfId="0" applyBorder="1"/>
    <xf numFmtId="0" fontId="0" fillId="0" borderId="0" xfId="0"/>
    <xf numFmtId="0" fontId="0" fillId="0" borderId="12" xfId="0" applyBorder="1"/>
    <xf numFmtId="0" fontId="0" fillId="0" borderId="0" xfId="0"/>
    <xf numFmtId="0" fontId="0" fillId="0" borderId="7" xfId="0" applyBorder="1"/>
    <xf numFmtId="0" fontId="0" fillId="0" borderId="11" xfId="0" applyBorder="1"/>
    <xf numFmtId="0" fontId="0" fillId="0" borderId="9" xfId="0" applyBorder="1"/>
    <xf numFmtId="0" fontId="28" fillId="0" borderId="0" xfId="0" applyFont="1" applyBorder="1" applyAlignment="1">
      <alignment horizontal="center"/>
    </xf>
    <xf numFmtId="0" fontId="0" fillId="0" borderId="0" xfId="0"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0" borderId="0" xfId="0" applyFont="1" applyBorder="1" applyAlignment="1">
      <alignment horizontal="center"/>
    </xf>
    <xf numFmtId="0" fontId="0" fillId="0" borderId="53" xfId="0" applyBorder="1"/>
    <xf numFmtId="0" fontId="0" fillId="0" borderId="55" xfId="0" applyBorder="1" applyAlignment="1">
      <alignment horizontal="center"/>
    </xf>
    <xf numFmtId="0" fontId="0" fillId="0" borderId="73" xfId="0" applyBorder="1"/>
    <xf numFmtId="0" fontId="0" fillId="0" borderId="23" xfId="0" applyBorder="1"/>
    <xf numFmtId="0" fontId="0" fillId="0" borderId="74" xfId="0" applyBorder="1"/>
    <xf numFmtId="0" fontId="0" fillId="0" borderId="53" xfId="0" applyBorder="1" applyAlignment="1"/>
    <xf numFmtId="0" fontId="0" fillId="0" borderId="15" xfId="0" applyBorder="1" applyAlignment="1"/>
    <xf numFmtId="0" fontId="0" fillId="0" borderId="17" xfId="0" applyBorder="1" applyAlignment="1"/>
    <xf numFmtId="0" fontId="32" fillId="10" borderId="2" xfId="0" applyFont="1" applyFill="1" applyBorder="1" applyAlignment="1">
      <alignment textRotation="45" wrapText="1"/>
    </xf>
    <xf numFmtId="0" fontId="30" fillId="0" borderId="0" xfId="0" applyFont="1"/>
    <xf numFmtId="0" fontId="31" fillId="6" borderId="2" xfId="0" applyFont="1" applyFill="1" applyBorder="1" applyAlignment="1">
      <alignment horizontal="center" wrapText="1"/>
    </xf>
    <xf numFmtId="0" fontId="31" fillId="6" borderId="2" xfId="0" applyFont="1" applyFill="1" applyBorder="1" applyAlignment="1">
      <alignment horizontal="center"/>
    </xf>
    <xf numFmtId="0" fontId="33" fillId="10" borderId="2" xfId="0" applyFont="1" applyFill="1" applyBorder="1" applyAlignment="1">
      <alignment horizontal="center" vertical="top" wrapText="1"/>
    </xf>
    <xf numFmtId="0" fontId="33" fillId="10" borderId="2" xfId="0" applyFont="1" applyFill="1" applyBorder="1" applyAlignment="1">
      <alignment horizontal="center" vertical="center" wrapText="1"/>
    </xf>
    <xf numFmtId="0" fontId="30" fillId="0" borderId="0" xfId="0" applyFont="1" applyFill="1" applyBorder="1"/>
    <xf numFmtId="164" fontId="37" fillId="0" borderId="0" xfId="1" applyFont="1" applyFill="1" applyBorder="1" applyAlignment="1">
      <alignment horizontal="center" vertical="center"/>
    </xf>
    <xf numFmtId="164" fontId="39" fillId="0" borderId="0" xfId="1" applyFont="1" applyFill="1" applyBorder="1" applyAlignment="1">
      <alignment horizontal="center" vertical="center"/>
    </xf>
    <xf numFmtId="0" fontId="30" fillId="0" borderId="0" xfId="0" applyFont="1" applyAlignment="1">
      <alignment wrapText="1"/>
    </xf>
    <xf numFmtId="0" fontId="30" fillId="0" borderId="0" xfId="0" applyFont="1" applyAlignment="1">
      <alignment horizontal="center"/>
    </xf>
    <xf numFmtId="164" fontId="30" fillId="19" borderId="5" xfId="0" applyNumberFormat="1" applyFont="1" applyFill="1" applyBorder="1" applyAlignment="1">
      <alignment horizontal="center"/>
    </xf>
    <xf numFmtId="164" fontId="30" fillId="19" borderId="2" xfId="1" applyFont="1" applyFill="1" applyBorder="1" applyAlignment="1">
      <alignment horizontal="center" vertical="center"/>
    </xf>
    <xf numFmtId="0" fontId="31" fillId="12" borderId="2" xfId="0" applyFont="1" applyFill="1" applyBorder="1" applyAlignment="1">
      <alignment horizontal="center" vertical="center" textRotation="90"/>
    </xf>
    <xf numFmtId="0" fontId="31" fillId="20" borderId="2" xfId="0" applyFont="1" applyFill="1" applyBorder="1" applyAlignment="1">
      <alignment horizontal="center" vertical="center" textRotation="90"/>
    </xf>
    <xf numFmtId="164" fontId="30" fillId="20" borderId="5" xfId="1" applyFont="1" applyFill="1" applyBorder="1" applyAlignment="1">
      <alignment horizontal="center"/>
    </xf>
    <xf numFmtId="164" fontId="30" fillId="20" borderId="2" xfId="0" applyNumberFormat="1" applyFont="1" applyFill="1" applyBorder="1" applyAlignment="1">
      <alignment horizontal="center"/>
    </xf>
    <xf numFmtId="0" fontId="41" fillId="0" borderId="2" xfId="0" applyFont="1" applyFill="1" applyBorder="1" applyAlignment="1">
      <alignment horizontal="center" vertical="center" wrapText="1"/>
    </xf>
    <xf numFmtId="0" fontId="0" fillId="19" borderId="46" xfId="0" applyFill="1" applyBorder="1"/>
    <xf numFmtId="0" fontId="0" fillId="19" borderId="40" xfId="0" applyFill="1" applyBorder="1"/>
    <xf numFmtId="0" fontId="16" fillId="16" borderId="42" xfId="0" applyFont="1" applyFill="1" applyBorder="1"/>
    <xf numFmtId="164" fontId="42" fillId="3" borderId="1" xfId="1" applyFont="1" applyFill="1" applyBorder="1" applyAlignment="1">
      <alignment horizontal="left" textRotation="90" wrapText="1"/>
    </xf>
    <xf numFmtId="0" fontId="25" fillId="0" borderId="0" xfId="0" applyFont="1"/>
    <xf numFmtId="0" fontId="16" fillId="21" borderId="42" xfId="0" applyFont="1" applyFill="1" applyBorder="1"/>
    <xf numFmtId="0" fontId="0" fillId="0" borderId="0" xfId="0"/>
    <xf numFmtId="0" fontId="0" fillId="0" borderId="12" xfId="0" applyBorder="1"/>
    <xf numFmtId="0" fontId="22" fillId="15" borderId="47" xfId="0" applyFont="1" applyFill="1" applyBorder="1" applyAlignment="1">
      <alignment horizontal="center" vertical="top" wrapText="1"/>
    </xf>
    <xf numFmtId="0" fontId="22" fillId="15" borderId="45" xfId="0" applyFont="1" applyFill="1" applyBorder="1" applyAlignment="1">
      <alignment horizontal="center" vertical="top" wrapText="1"/>
    </xf>
    <xf numFmtId="0" fontId="22" fillId="15" borderId="44" xfId="0" applyFont="1" applyFill="1" applyBorder="1" applyAlignment="1">
      <alignment horizontal="center" vertical="top" wrapText="1"/>
    </xf>
    <xf numFmtId="0" fontId="44" fillId="0" borderId="2" xfId="0" applyFont="1" applyBorder="1" applyAlignment="1">
      <alignment vertical="top" wrapText="1"/>
    </xf>
    <xf numFmtId="0" fontId="33" fillId="10" borderId="2" xfId="0" applyFont="1" applyFill="1" applyBorder="1" applyAlignment="1">
      <alignment horizontal="center" textRotation="45" wrapText="1"/>
    </xf>
    <xf numFmtId="0" fontId="33" fillId="10" borderId="2" xfId="0" applyFont="1" applyFill="1" applyBorder="1" applyAlignment="1">
      <alignment horizontal="left" textRotation="45" wrapText="1"/>
    </xf>
    <xf numFmtId="0" fontId="32" fillId="10" borderId="2" xfId="0" applyFont="1" applyFill="1" applyBorder="1" applyAlignment="1">
      <alignment horizontal="left" textRotation="45" wrapText="1"/>
    </xf>
    <xf numFmtId="0" fontId="32" fillId="10" borderId="2" xfId="0" applyFont="1" applyFill="1" applyBorder="1" applyAlignment="1">
      <alignment horizontal="center" textRotation="45" wrapText="1"/>
    </xf>
    <xf numFmtId="0" fontId="16" fillId="0" borderId="0" xfId="0" applyFont="1"/>
    <xf numFmtId="0" fontId="45" fillId="0" borderId="0" xfId="0" applyFont="1"/>
    <xf numFmtId="0" fontId="22" fillId="15" borderId="45" xfId="0" applyFont="1" applyFill="1" applyBorder="1" applyAlignment="1">
      <alignment horizontal="right" vertical="top" wrapText="1"/>
    </xf>
    <xf numFmtId="0" fontId="22" fillId="15" borderId="45" xfId="0" applyFont="1" applyFill="1" applyBorder="1" applyAlignment="1">
      <alignment vertical="top" wrapText="1"/>
    </xf>
    <xf numFmtId="0" fontId="7" fillId="15" borderId="12" xfId="0" applyFont="1" applyFill="1" applyBorder="1" applyAlignment="1">
      <alignment horizontal="center" vertical="top" wrapText="1"/>
    </xf>
    <xf numFmtId="0" fontId="44" fillId="15" borderId="12" xfId="0" applyFont="1" applyFill="1" applyBorder="1" applyAlignment="1">
      <alignment horizontal="left" vertical="top" wrapText="1" indent="1"/>
    </xf>
    <xf numFmtId="0" fontId="7" fillId="15" borderId="45" xfId="0" applyFont="1" applyFill="1" applyBorder="1" applyAlignment="1">
      <alignment horizontal="center" vertical="top" wrapText="1"/>
    </xf>
    <xf numFmtId="0" fontId="44" fillId="15" borderId="45" xfId="0" applyFont="1" applyFill="1" applyBorder="1" applyAlignment="1">
      <alignment horizontal="left" vertical="top" wrapText="1" indent="1"/>
    </xf>
    <xf numFmtId="0" fontId="7" fillId="15" borderId="10" xfId="0" applyFont="1" applyFill="1" applyBorder="1" applyAlignment="1">
      <alignment horizontal="center" vertical="top" wrapText="1"/>
    </xf>
    <xf numFmtId="0" fontId="7" fillId="15" borderId="10" xfId="0" applyFont="1" applyFill="1" applyBorder="1" applyAlignment="1">
      <alignment horizontal="left" vertical="top" wrapText="1" indent="1"/>
    </xf>
    <xf numFmtId="0" fontId="7" fillId="15" borderId="12" xfId="0" applyFont="1" applyFill="1" applyBorder="1" applyAlignment="1">
      <alignment horizontal="left" vertical="top" wrapText="1" indent="1"/>
    </xf>
    <xf numFmtId="0" fontId="7" fillId="15" borderId="45" xfId="0" applyFont="1" applyFill="1" applyBorder="1" applyAlignment="1">
      <alignment horizontal="left" vertical="top" wrapText="1" indent="1"/>
    </xf>
    <xf numFmtId="0" fontId="22" fillId="15" borderId="47" xfId="0" applyFont="1" applyFill="1" applyBorder="1" applyAlignment="1">
      <alignment horizontal="center" vertical="center" wrapText="1"/>
    </xf>
    <xf numFmtId="0" fontId="7" fillId="15" borderId="45" xfId="0" applyFont="1" applyFill="1" applyBorder="1" applyAlignment="1">
      <alignment vertical="center" wrapText="1"/>
    </xf>
    <xf numFmtId="0" fontId="7" fillId="15" borderId="12" xfId="0" applyFont="1" applyFill="1" applyBorder="1" applyAlignment="1">
      <alignment horizontal="center" vertical="center" wrapText="1"/>
    </xf>
    <xf numFmtId="0" fontId="7" fillId="15" borderId="44"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45" xfId="0" applyFont="1" applyFill="1" applyBorder="1" applyAlignment="1">
      <alignment vertical="top" wrapText="1"/>
    </xf>
    <xf numFmtId="0" fontId="7" fillId="15" borderId="44" xfId="0" applyFont="1" applyFill="1" applyBorder="1" applyAlignment="1">
      <alignment vertical="top" wrapText="1"/>
    </xf>
    <xf numFmtId="0" fontId="44" fillId="15" borderId="10" xfId="0" applyFont="1" applyFill="1" applyBorder="1" applyAlignment="1">
      <alignment horizontal="left" vertical="top" wrapText="1" indent="1"/>
    </xf>
    <xf numFmtId="0" fontId="0" fillId="0" borderId="2" xfId="0" applyBorder="1" applyAlignment="1">
      <alignment horizontal="center" vertical="center"/>
    </xf>
    <xf numFmtId="0" fontId="0" fillId="9" borderId="2" xfId="0" applyFill="1" applyBorder="1" applyAlignment="1">
      <alignment horizontal="center" vertical="center"/>
    </xf>
    <xf numFmtId="0" fontId="31" fillId="6" borderId="13" xfId="0" applyFont="1" applyFill="1" applyBorder="1" applyAlignment="1">
      <alignment horizontal="center"/>
    </xf>
    <xf numFmtId="0" fontId="0" fillId="18" borderId="15" xfId="0" applyFill="1" applyBorder="1"/>
    <xf numFmtId="0" fontId="0" fillId="18" borderId="2" xfId="0" applyFill="1" applyBorder="1"/>
    <xf numFmtId="0" fontId="0" fillId="18" borderId="16" xfId="0" applyFill="1" applyBorder="1"/>
    <xf numFmtId="0" fontId="18" fillId="18" borderId="13" xfId="0" applyFont="1" applyFill="1" applyBorder="1" applyAlignment="1">
      <alignment horizontal="center" vertical="center"/>
    </xf>
    <xf numFmtId="166" fontId="0" fillId="18" borderId="13" xfId="0" applyNumberFormat="1" applyFill="1" applyBorder="1" applyAlignment="1">
      <alignment horizontal="center"/>
    </xf>
    <xf numFmtId="166" fontId="0" fillId="0" borderId="13" xfId="0" applyNumberFormat="1" applyBorder="1" applyAlignment="1">
      <alignment horizontal="center" vertical="center"/>
    </xf>
    <xf numFmtId="0" fontId="0" fillId="0" borderId="13" xfId="0" applyBorder="1" applyAlignment="1">
      <alignment horizontal="center" vertical="center"/>
    </xf>
    <xf numFmtId="0" fontId="32" fillId="0" borderId="2" xfId="0" applyFont="1" applyFill="1" applyBorder="1" applyAlignment="1">
      <alignment horizontal="left" textRotation="45" wrapText="1"/>
    </xf>
    <xf numFmtId="0" fontId="33" fillId="0" borderId="2" xfId="0" applyFont="1" applyFill="1" applyBorder="1" applyAlignment="1">
      <alignment horizontal="left" textRotation="45" wrapText="1"/>
    </xf>
    <xf numFmtId="0" fontId="33" fillId="0" borderId="5" xfId="0" applyFont="1" applyFill="1" applyBorder="1" applyAlignment="1">
      <alignment horizontal="center" vertical="top" wrapText="1"/>
    </xf>
    <xf numFmtId="0" fontId="30" fillId="0" borderId="0" xfId="0" applyFont="1" applyFill="1" applyAlignment="1">
      <alignment horizontal="center"/>
    </xf>
    <xf numFmtId="164" fontId="31" fillId="0" borderId="2" xfId="0" applyNumberFormat="1" applyFont="1" applyFill="1" applyBorder="1" applyAlignment="1">
      <alignment horizontal="center" wrapText="1"/>
    </xf>
    <xf numFmtId="0" fontId="30" fillId="19" borderId="13" xfId="0" applyFont="1" applyFill="1" applyBorder="1" applyAlignment="1">
      <alignment wrapText="1"/>
    </xf>
    <xf numFmtId="0" fontId="0" fillId="0" borderId="0" xfId="0"/>
    <xf numFmtId="0" fontId="0" fillId="0" borderId="25" xfId="0" applyBorder="1"/>
    <xf numFmtId="0" fontId="0" fillId="0" borderId="77" xfId="0" applyBorder="1"/>
    <xf numFmtId="0" fontId="46" fillId="0" borderId="2" xfId="0" applyFont="1" applyFill="1" applyBorder="1" applyAlignment="1">
      <alignment horizontal="center" vertical="center" textRotation="90" wrapText="1"/>
    </xf>
    <xf numFmtId="0" fontId="13" fillId="12" borderId="2" xfId="0" applyFont="1" applyFill="1" applyBorder="1" applyAlignment="1">
      <alignment horizontal="center" vertical="center"/>
    </xf>
    <xf numFmtId="0" fontId="13" fillId="0" borderId="2" xfId="0" applyFont="1" applyBorder="1" applyAlignment="1">
      <alignment horizontal="center" vertical="center"/>
    </xf>
    <xf numFmtId="0" fontId="13" fillId="9" borderId="2" xfId="0" applyFont="1" applyFill="1" applyBorder="1" applyAlignment="1">
      <alignment horizontal="center" vertical="center"/>
    </xf>
    <xf numFmtId="0" fontId="13" fillId="13" borderId="2" xfId="0" applyFont="1" applyFill="1" applyBorder="1" applyAlignment="1">
      <alignment horizontal="center" vertical="center"/>
    </xf>
    <xf numFmtId="0" fontId="13" fillId="0" borderId="15" xfId="0" applyFont="1" applyBorder="1" applyAlignment="1">
      <alignment vertical="center"/>
    </xf>
    <xf numFmtId="0" fontId="13" fillId="0" borderId="2" xfId="0" applyFont="1" applyBorder="1" applyAlignment="1">
      <alignment vertical="center"/>
    </xf>
    <xf numFmtId="0" fontId="13" fillId="0" borderId="16" xfId="0" applyFont="1" applyBorder="1" applyAlignment="1">
      <alignment vertical="center"/>
    </xf>
    <xf numFmtId="0" fontId="13" fillId="16" borderId="15" xfId="0" applyFont="1" applyFill="1" applyBorder="1" applyAlignment="1">
      <alignment horizontal="center" vertical="center"/>
    </xf>
    <xf numFmtId="0" fontId="23" fillId="9" borderId="16" xfId="0" applyFont="1" applyFill="1" applyBorder="1" applyAlignment="1">
      <alignment horizontal="center" vertical="center"/>
    </xf>
    <xf numFmtId="0" fontId="13" fillId="0" borderId="17" xfId="0" applyFont="1" applyBorder="1" applyAlignment="1">
      <alignment vertical="center"/>
    </xf>
    <xf numFmtId="0" fontId="13" fillId="13" borderId="18" xfId="0" applyFont="1" applyFill="1" applyBorder="1" applyAlignment="1">
      <alignment horizontal="center" vertical="center" wrapText="1"/>
    </xf>
    <xf numFmtId="0" fontId="13" fillId="0" borderId="18" xfId="0" applyFont="1" applyBorder="1" applyAlignment="1">
      <alignment vertical="center"/>
    </xf>
    <xf numFmtId="0" fontId="13" fillId="0" borderId="19" xfId="0" applyFont="1" applyBorder="1" applyAlignment="1">
      <alignment vertical="center"/>
    </xf>
    <xf numFmtId="0" fontId="13" fillId="16" borderId="15" xfId="0" applyFont="1" applyFill="1" applyBorder="1" applyAlignment="1">
      <alignment horizontal="center" vertical="center" wrapText="1"/>
    </xf>
    <xf numFmtId="164" fontId="14" fillId="16" borderId="61" xfId="1" applyFont="1" applyFill="1" applyBorder="1" applyAlignment="1" applyProtection="1">
      <alignment vertical="center"/>
      <protection locked="0"/>
    </xf>
    <xf numFmtId="164" fontId="14" fillId="16" borderId="62" xfId="1" applyFont="1" applyFill="1" applyBorder="1" applyAlignment="1" applyProtection="1">
      <alignment vertical="center"/>
      <protection locked="0"/>
    </xf>
    <xf numFmtId="164" fontId="14" fillId="16" borderId="63" xfId="1" applyFont="1" applyFill="1" applyBorder="1" applyAlignment="1" applyProtection="1">
      <alignment vertical="center"/>
      <protection locked="0"/>
    </xf>
    <xf numFmtId="164" fontId="11" fillId="0" borderId="79" xfId="1" applyFont="1" applyFill="1" applyBorder="1" applyAlignment="1">
      <alignment horizontal="center" vertical="center"/>
    </xf>
    <xf numFmtId="0" fontId="6" fillId="0" borderId="2" xfId="0" applyFont="1" applyBorder="1" applyAlignment="1">
      <alignment horizontal="justify" vertical="center" wrapText="1"/>
    </xf>
    <xf numFmtId="0" fontId="44" fillId="0" borderId="2" xfId="0" applyFont="1" applyBorder="1" applyAlignment="1">
      <alignment vertical="center" wrapText="1"/>
    </xf>
    <xf numFmtId="0" fontId="47" fillId="0" borderId="0" xfId="0" applyFont="1"/>
    <xf numFmtId="0" fontId="0" fillId="0" borderId="57" xfId="0" applyBorder="1"/>
    <xf numFmtId="0" fontId="0" fillId="0" borderId="76" xfId="0" applyBorder="1"/>
    <xf numFmtId="0" fontId="17" fillId="0" borderId="0" xfId="0" applyFont="1"/>
    <xf numFmtId="0" fontId="17" fillId="0" borderId="0" xfId="0" applyFont="1" applyFill="1" applyBorder="1"/>
    <xf numFmtId="0" fontId="4" fillId="15" borderId="12" xfId="0" applyFont="1" applyFill="1" applyBorder="1" applyAlignment="1">
      <alignment horizontal="left" vertical="top" wrapText="1" indent="1"/>
    </xf>
    <xf numFmtId="0" fontId="4" fillId="15" borderId="10" xfId="0" applyFont="1" applyFill="1" applyBorder="1" applyAlignment="1">
      <alignment horizontal="left" vertical="top" wrapText="1" indent="1"/>
    </xf>
    <xf numFmtId="0" fontId="4" fillId="0" borderId="2" xfId="0" applyFont="1" applyBorder="1" applyAlignment="1">
      <alignment horizontal="left" vertical="center" wrapText="1"/>
    </xf>
    <xf numFmtId="0" fontId="16" fillId="0" borderId="0" xfId="0" applyFont="1" applyFill="1" applyBorder="1"/>
    <xf numFmtId="0" fontId="25" fillId="0" borderId="0" xfId="0" applyFont="1" applyFill="1"/>
    <xf numFmtId="0" fontId="0" fillId="0" borderId="0" xfId="0" applyFont="1" applyFill="1"/>
    <xf numFmtId="0" fontId="25" fillId="0" borderId="0" xfId="0" applyFont="1" applyFill="1" applyBorder="1"/>
    <xf numFmtId="0" fontId="48" fillId="0" borderId="5" xfId="0" applyFont="1" applyFill="1" applyBorder="1" applyAlignment="1">
      <alignment horizontal="left"/>
    </xf>
    <xf numFmtId="0" fontId="0" fillId="0" borderId="13" xfId="0" applyBorder="1"/>
    <xf numFmtId="0" fontId="42" fillId="0" borderId="15" xfId="0" applyFont="1" applyBorder="1" applyAlignment="1" applyProtection="1">
      <alignment horizontal="left" vertical="center"/>
      <protection locked="0"/>
    </xf>
    <xf numFmtId="0" fontId="30" fillId="0" borderId="0" xfId="0" applyFont="1" applyProtection="1">
      <protection locked="0"/>
    </xf>
    <xf numFmtId="0" fontId="24" fillId="15" borderId="2" xfId="0" applyFont="1" applyFill="1" applyBorder="1" applyAlignment="1" applyProtection="1">
      <alignment vertical="top" wrapText="1"/>
      <protection locked="0"/>
    </xf>
    <xf numFmtId="164" fontId="0" fillId="0" borderId="0" xfId="1" applyFont="1" applyAlignment="1" applyProtection="1">
      <alignment horizontal="center"/>
      <protection locked="0"/>
    </xf>
    <xf numFmtId="164" fontId="0" fillId="0" borderId="4" xfId="1" applyFont="1" applyBorder="1" applyAlignment="1" applyProtection="1">
      <alignment horizontal="center"/>
      <protection locked="0"/>
    </xf>
    <xf numFmtId="164" fontId="0" fillId="0" borderId="22" xfId="1" applyFont="1" applyBorder="1" applyAlignment="1" applyProtection="1">
      <alignment horizontal="center"/>
      <protection locked="0"/>
    </xf>
    <xf numFmtId="164" fontId="30" fillId="7" borderId="26" xfId="1" applyFont="1" applyFill="1" applyBorder="1" applyAlignment="1" applyProtection="1">
      <alignment horizontal="left" wrapText="1"/>
      <protection locked="0"/>
    </xf>
    <xf numFmtId="164" fontId="30" fillId="7" borderId="27" xfId="1" applyFont="1" applyFill="1" applyBorder="1" applyAlignment="1" applyProtection="1">
      <alignment horizontal="left" wrapText="1"/>
      <protection locked="0"/>
    </xf>
    <xf numFmtId="164" fontId="30" fillId="5" borderId="27" xfId="1" applyFont="1" applyFill="1" applyBorder="1" applyAlignment="1" applyProtection="1">
      <alignment horizontal="left" wrapText="1"/>
      <protection locked="0"/>
    </xf>
    <xf numFmtId="0" fontId="30" fillId="0" borderId="0" xfId="0" applyFont="1" applyAlignment="1" applyProtection="1">
      <alignment wrapText="1"/>
      <protection locked="0"/>
    </xf>
    <xf numFmtId="0" fontId="30" fillId="0" borderId="0" xfId="0" applyFont="1" applyAlignment="1" applyProtection="1">
      <alignment horizontal="center"/>
      <protection locked="0"/>
    </xf>
    <xf numFmtId="0" fontId="0" fillId="0" borderId="2" xfId="0" applyFont="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0" fillId="0" borderId="2" xfId="0" applyFont="1" applyFill="1" applyBorder="1" applyAlignment="1" applyProtection="1">
      <alignment horizontal="center" vertical="center"/>
      <protection locked="0"/>
    </xf>
    <xf numFmtId="164" fontId="30" fillId="0" borderId="2" xfId="1" applyFont="1" applyFill="1" applyBorder="1" applyAlignment="1" applyProtection="1">
      <alignment horizontal="center" vertical="center"/>
      <protection locked="0"/>
    </xf>
    <xf numFmtId="0" fontId="30" fillId="0" borderId="0" xfId="0" applyFont="1" applyFill="1" applyAlignment="1" applyProtection="1">
      <alignment horizontal="center"/>
      <protection locked="0"/>
    </xf>
    <xf numFmtId="0" fontId="0" fillId="0" borderId="78" xfId="0" applyNumberFormat="1" applyBorder="1" applyAlignment="1" applyProtection="1">
      <alignment horizontal="center"/>
      <protection locked="0"/>
    </xf>
    <xf numFmtId="164" fontId="31" fillId="0" borderId="2" xfId="1" applyFont="1" applyFill="1" applyBorder="1" applyAlignment="1" applyProtection="1">
      <alignment horizontal="center" vertical="center"/>
      <protection locked="0"/>
    </xf>
    <xf numFmtId="0" fontId="30" fillId="0" borderId="2" xfId="0" applyFont="1" applyFill="1" applyBorder="1" applyProtection="1">
      <protection locked="0"/>
    </xf>
    <xf numFmtId="0" fontId="30" fillId="0" borderId="0" xfId="0" applyFont="1" applyFill="1" applyProtection="1">
      <protection locked="0"/>
    </xf>
    <xf numFmtId="0" fontId="30" fillId="0" borderId="2" xfId="0" applyFont="1" applyFill="1" applyBorder="1" applyAlignment="1" applyProtection="1">
      <alignment horizontal="center"/>
      <protection locked="0"/>
    </xf>
    <xf numFmtId="0" fontId="3" fillId="15" borderId="12" xfId="0" applyFont="1" applyFill="1" applyBorder="1" applyAlignment="1">
      <alignment horizontal="left" vertical="top" wrapText="1" indent="1"/>
    </xf>
    <xf numFmtId="0" fontId="3" fillId="15" borderId="45" xfId="0" applyFont="1" applyFill="1" applyBorder="1" applyAlignment="1">
      <alignment horizontal="left" vertical="top" wrapText="1" indent="1"/>
    </xf>
    <xf numFmtId="166" fontId="0" fillId="13" borderId="13" xfId="0" applyNumberFormat="1" applyFill="1" applyBorder="1" applyAlignment="1">
      <alignment horizontal="center" vertical="center"/>
    </xf>
    <xf numFmtId="166" fontId="0" fillId="24" borderId="13" xfId="0" applyNumberFormat="1" applyFill="1" applyBorder="1" applyAlignment="1">
      <alignment horizontal="center" vertical="center"/>
    </xf>
    <xf numFmtId="166" fontId="0" fillId="24" borderId="13" xfId="0" applyNumberFormat="1" applyFill="1" applyBorder="1" applyAlignment="1">
      <alignment horizontal="center"/>
    </xf>
    <xf numFmtId="0" fontId="52" fillId="10" borderId="0" xfId="9" applyFont="1" applyFill="1" applyBorder="1" applyAlignment="1" applyProtection="1">
      <alignment vertical="center"/>
    </xf>
    <xf numFmtId="0" fontId="52" fillId="10" borderId="0" xfId="9" applyFont="1" applyFill="1" applyBorder="1" applyAlignment="1">
      <alignment vertical="center"/>
    </xf>
    <xf numFmtId="0" fontId="53" fillId="0" borderId="42" xfId="0" applyFont="1" applyBorder="1" applyAlignment="1">
      <alignment vertical="center" wrapText="1"/>
    </xf>
    <xf numFmtId="0" fontId="55" fillId="0" borderId="0" xfId="0" applyFont="1"/>
    <xf numFmtId="0" fontId="56" fillId="0" borderId="46" xfId="0" applyFont="1" applyBorder="1"/>
    <xf numFmtId="0" fontId="58" fillId="16" borderId="53" xfId="0" applyFont="1" applyFill="1" applyBorder="1" applyAlignment="1">
      <alignment horizontal="center" vertical="center"/>
    </xf>
    <xf numFmtId="0" fontId="60" fillId="15" borderId="42" xfId="0" applyFont="1" applyFill="1" applyBorder="1" applyAlignment="1">
      <alignment horizontal="center" vertical="top" wrapText="1"/>
    </xf>
    <xf numFmtId="0" fontId="62" fillId="0" borderId="0" xfId="0" applyFont="1" applyAlignment="1">
      <alignment horizontal="center" vertical="center"/>
    </xf>
    <xf numFmtId="0" fontId="58" fillId="0" borderId="0" xfId="0" applyFont="1" applyAlignment="1">
      <alignment horizontal="justify"/>
    </xf>
    <xf numFmtId="0" fontId="58" fillId="13" borderId="33" xfId="0" applyFont="1" applyFill="1" applyBorder="1" applyAlignment="1">
      <alignment horizontal="center" vertical="center"/>
    </xf>
    <xf numFmtId="0" fontId="63" fillId="15" borderId="45" xfId="0" applyFont="1" applyFill="1" applyBorder="1" applyAlignment="1">
      <alignment horizontal="right" vertical="top" wrapText="1"/>
    </xf>
    <xf numFmtId="0" fontId="63" fillId="15" borderId="45" xfId="0" applyFont="1" applyFill="1" applyBorder="1" applyAlignment="1">
      <alignment vertical="top" wrapText="1"/>
    </xf>
    <xf numFmtId="0" fontId="64" fillId="0" borderId="7" xfId="0" applyFont="1" applyBorder="1" applyAlignment="1">
      <alignment horizontal="center"/>
    </xf>
    <xf numFmtId="0" fontId="64" fillId="0" borderId="47" xfId="0" applyFont="1" applyBorder="1" applyAlignment="1">
      <alignment horizontal="center" vertical="center" wrapText="1"/>
    </xf>
    <xf numFmtId="0" fontId="64" fillId="0" borderId="47" xfId="0" applyFont="1" applyBorder="1" applyAlignment="1">
      <alignment horizontal="center"/>
    </xf>
    <xf numFmtId="0" fontId="64" fillId="0" borderId="8" xfId="0" applyFont="1" applyBorder="1" applyAlignment="1">
      <alignment horizontal="center"/>
    </xf>
    <xf numFmtId="0" fontId="61" fillId="11" borderId="42" xfId="0" applyFont="1" applyFill="1" applyBorder="1" applyAlignment="1">
      <alignment horizontal="justify" vertical="top" wrapText="1"/>
    </xf>
    <xf numFmtId="0" fontId="58" fillId="12" borderId="33" xfId="0" applyFont="1" applyFill="1" applyBorder="1" applyAlignment="1">
      <alignment horizontal="center" vertical="center"/>
    </xf>
    <xf numFmtId="0" fontId="65" fillId="15" borderId="12" xfId="0" applyFont="1" applyFill="1" applyBorder="1" applyAlignment="1">
      <alignment horizontal="center" vertical="top" wrapText="1"/>
    </xf>
    <xf numFmtId="0" fontId="66" fillId="15" borderId="12" xfId="0" applyFont="1" applyFill="1" applyBorder="1" applyAlignment="1">
      <alignment horizontal="left" vertical="top" wrapText="1" indent="1"/>
    </xf>
    <xf numFmtId="0" fontId="55" fillId="16" borderId="15" xfId="0" applyFont="1" applyFill="1" applyBorder="1" applyAlignment="1">
      <alignment horizontal="center"/>
    </xf>
    <xf numFmtId="0" fontId="55" fillId="0" borderId="2" xfId="0" applyFont="1" applyBorder="1"/>
    <xf numFmtId="0" fontId="55" fillId="12" borderId="2" xfId="0" applyFont="1" applyFill="1" applyBorder="1" applyAlignment="1">
      <alignment horizontal="center" vertical="center"/>
    </xf>
    <xf numFmtId="0" fontId="55" fillId="0" borderId="16" xfId="0" applyFont="1" applyBorder="1"/>
    <xf numFmtId="0" fontId="67" fillId="0" borderId="45" xfId="0" applyFont="1" applyBorder="1" applyAlignment="1">
      <alignment horizontal="justify" vertical="top" wrapText="1"/>
    </xf>
    <xf numFmtId="0" fontId="58" fillId="9" borderId="67" xfId="0" applyFont="1" applyFill="1" applyBorder="1" applyAlignment="1">
      <alignment vertical="center"/>
    </xf>
    <xf numFmtId="0" fontId="65" fillId="15" borderId="45" xfId="0" applyFont="1" applyFill="1" applyBorder="1" applyAlignment="1">
      <alignment horizontal="center" vertical="top" wrapText="1"/>
    </xf>
    <xf numFmtId="0" fontId="66" fillId="15" borderId="45" xfId="0" applyFont="1" applyFill="1" applyBorder="1" applyAlignment="1">
      <alignment horizontal="left" vertical="top" wrapText="1" indent="1"/>
    </xf>
    <xf numFmtId="0" fontId="55" fillId="0" borderId="15" xfId="0" applyFont="1" applyBorder="1"/>
    <xf numFmtId="0" fontId="55" fillId="12" borderId="2" xfId="0" applyFont="1" applyFill="1" applyBorder="1" applyAlignment="1">
      <alignment horizontal="center"/>
    </xf>
    <xf numFmtId="0" fontId="67" fillId="0" borderId="44" xfId="0" applyFont="1" applyBorder="1" applyAlignment="1">
      <alignment horizontal="justify" vertical="top" wrapText="1"/>
    </xf>
    <xf numFmtId="0" fontId="59" fillId="0" borderId="0" xfId="0" applyFont="1" applyBorder="1" applyAlignment="1">
      <alignment vertical="center" wrapText="1"/>
    </xf>
    <xf numFmtId="0" fontId="55" fillId="0" borderId="0" xfId="0" applyFont="1" applyBorder="1"/>
    <xf numFmtId="0" fontId="68" fillId="0" borderId="5" xfId="0" applyFont="1" applyBorder="1"/>
    <xf numFmtId="0" fontId="68" fillId="0" borderId="20" xfId="0" applyFont="1" applyBorder="1"/>
    <xf numFmtId="0" fontId="68" fillId="0" borderId="13" xfId="0" applyFont="1" applyBorder="1"/>
    <xf numFmtId="0" fontId="65" fillId="15" borderId="10" xfId="0" applyFont="1" applyFill="1" applyBorder="1" applyAlignment="1">
      <alignment horizontal="center" vertical="top" wrapText="1"/>
    </xf>
    <xf numFmtId="0" fontId="66" fillId="15" borderId="10" xfId="0" applyFont="1" applyFill="1" applyBorder="1" applyAlignment="1">
      <alignment horizontal="left" vertical="top" wrapText="1" indent="1"/>
    </xf>
    <xf numFmtId="0" fontId="61" fillId="16" borderId="25" xfId="0" applyFont="1" applyFill="1" applyBorder="1"/>
    <xf numFmtId="0" fontId="61" fillId="16" borderId="12" xfId="0" applyFont="1" applyFill="1" applyBorder="1"/>
    <xf numFmtId="0" fontId="61" fillId="16" borderId="0" xfId="0" applyFont="1" applyFill="1" applyBorder="1"/>
    <xf numFmtId="0" fontId="55" fillId="16" borderId="13" xfId="0" applyFont="1" applyFill="1" applyBorder="1"/>
    <xf numFmtId="0" fontId="55" fillId="16" borderId="2" xfId="0" applyFont="1" applyFill="1" applyBorder="1" applyAlignment="1">
      <alignment vertical="center"/>
    </xf>
    <xf numFmtId="0" fontId="71" fillId="0" borderId="48" xfId="0" applyFont="1" applyBorder="1" applyAlignment="1">
      <alignment vertical="top" wrapText="1"/>
    </xf>
    <xf numFmtId="0" fontId="71" fillId="0" borderId="23" xfId="0" applyFont="1" applyBorder="1" applyAlignment="1">
      <alignment horizontal="left" vertical="top" wrapText="1"/>
    </xf>
    <xf numFmtId="0" fontId="72" fillId="15" borderId="12" xfId="0" applyFont="1" applyFill="1" applyBorder="1" applyAlignment="1">
      <alignment horizontal="left" vertical="top" wrapText="1" indent="1"/>
    </xf>
    <xf numFmtId="0" fontId="55" fillId="16" borderId="73" xfId="0" applyFont="1" applyFill="1" applyBorder="1" applyAlignment="1">
      <alignment horizontal="center" vertical="center" wrapText="1"/>
    </xf>
    <xf numFmtId="0" fontId="73" fillId="0" borderId="23" xfId="0" applyFont="1" applyBorder="1" applyAlignment="1">
      <alignment horizontal="center" vertical="center"/>
    </xf>
    <xf numFmtId="0" fontId="55" fillId="0" borderId="23" xfId="0" applyFont="1" applyBorder="1"/>
    <xf numFmtId="0" fontId="55" fillId="0" borderId="74" xfId="0" applyFont="1" applyBorder="1"/>
    <xf numFmtId="0" fontId="55" fillId="16" borderId="23" xfId="0" applyFont="1" applyFill="1" applyBorder="1" applyAlignment="1">
      <alignment vertical="center"/>
    </xf>
    <xf numFmtId="0" fontId="74" fillId="0" borderId="0" xfId="0" applyFont="1" applyBorder="1" applyAlignment="1">
      <alignment vertical="top" wrapText="1"/>
    </xf>
    <xf numFmtId="0" fontId="55" fillId="16" borderId="76" xfId="0" applyFont="1" applyFill="1" applyBorder="1" applyAlignment="1">
      <alignment horizontal="center" vertical="center" wrapText="1"/>
    </xf>
    <xf numFmtId="0" fontId="55" fillId="0" borderId="25" xfId="0" applyFont="1" applyBorder="1" applyAlignment="1">
      <alignment horizontal="center" vertical="center"/>
    </xf>
    <xf numFmtId="0" fontId="55" fillId="0" borderId="25" xfId="0" applyFont="1" applyBorder="1"/>
    <xf numFmtId="0" fontId="55" fillId="0" borderId="77" xfId="0" applyFont="1" applyBorder="1"/>
    <xf numFmtId="0" fontId="55" fillId="16" borderId="24" xfId="0" applyFont="1" applyFill="1" applyBorder="1" applyAlignment="1">
      <alignment vertical="center"/>
    </xf>
    <xf numFmtId="0" fontId="72" fillId="15" borderId="45" xfId="0" applyFont="1" applyFill="1" applyBorder="1" applyAlignment="1">
      <alignment horizontal="left" vertical="top" wrapText="1" indent="1"/>
    </xf>
    <xf numFmtId="0" fontId="75" fillId="0" borderId="2" xfId="0" applyFont="1" applyBorder="1"/>
    <xf numFmtId="0" fontId="67" fillId="0" borderId="23" xfId="0" applyFont="1" applyBorder="1" applyAlignment="1">
      <alignment horizontal="left" vertical="top" wrapText="1"/>
    </xf>
    <xf numFmtId="0" fontId="55" fillId="0" borderId="0" xfId="0" applyFont="1" applyBorder="1" applyAlignment="1">
      <alignment vertical="top" wrapText="1"/>
    </xf>
    <xf numFmtId="0" fontId="55" fillId="16" borderId="25" xfId="0" applyFont="1" applyFill="1" applyBorder="1" applyAlignment="1">
      <alignment vertical="center"/>
    </xf>
    <xf numFmtId="0" fontId="76" fillId="0" borderId="5" xfId="0" applyFont="1" applyBorder="1" applyAlignment="1">
      <alignment vertical="top" wrapText="1"/>
    </xf>
    <xf numFmtId="0" fontId="72" fillId="15" borderId="10" xfId="0" applyFont="1" applyFill="1" applyBorder="1" applyAlignment="1">
      <alignment horizontal="left" vertical="top" wrapText="1" indent="1"/>
    </xf>
    <xf numFmtId="0" fontId="67" fillId="9" borderId="16" xfId="0" applyFont="1" applyFill="1" applyBorder="1" applyAlignment="1">
      <alignment horizontal="center"/>
    </xf>
    <xf numFmtId="0" fontId="55" fillId="0" borderId="0" xfId="0" applyFont="1" applyAlignment="1">
      <alignment horizontal="left" vertical="top"/>
    </xf>
    <xf numFmtId="0" fontId="55" fillId="13" borderId="2" xfId="0" applyFont="1" applyFill="1" applyBorder="1" applyAlignment="1">
      <alignment horizontal="center"/>
    </xf>
    <xf numFmtId="0" fontId="67" fillId="0" borderId="23" xfId="0" applyFont="1" applyFill="1" applyBorder="1" applyAlignment="1">
      <alignment horizontal="left" vertical="top" wrapText="1"/>
    </xf>
    <xf numFmtId="0" fontId="71" fillId="0" borderId="5" xfId="0" applyFont="1" applyBorder="1" applyAlignment="1">
      <alignment vertical="top" wrapText="1"/>
    </xf>
    <xf numFmtId="0" fontId="63" fillId="15" borderId="47" xfId="0" applyFont="1" applyFill="1" applyBorder="1" applyAlignment="1">
      <alignment horizontal="center" vertical="center" wrapText="1"/>
    </xf>
    <xf numFmtId="0" fontId="76" fillId="16" borderId="51" xfId="0" applyFont="1" applyFill="1" applyBorder="1" applyAlignment="1">
      <alignment vertical="center" wrapText="1"/>
    </xf>
    <xf numFmtId="0" fontId="65" fillId="15" borderId="12" xfId="0" applyFont="1" applyFill="1" applyBorder="1" applyAlignment="1">
      <alignment horizontal="center" vertical="center" wrapText="1"/>
    </xf>
    <xf numFmtId="0" fontId="55" fillId="16" borderId="51" xfId="0" applyFont="1" applyFill="1" applyBorder="1" applyAlignment="1">
      <alignment vertical="center"/>
    </xf>
    <xf numFmtId="0" fontId="65" fillId="15" borderId="10" xfId="0" applyFont="1" applyFill="1" applyBorder="1" applyAlignment="1">
      <alignment horizontal="center" vertical="center" wrapText="1"/>
    </xf>
    <xf numFmtId="0" fontId="61" fillId="16" borderId="50" xfId="0" applyFont="1" applyFill="1" applyBorder="1" applyAlignment="1">
      <alignment vertical="center"/>
    </xf>
    <xf numFmtId="0" fontId="75" fillId="0" borderId="2" xfId="0" applyFont="1" applyBorder="1" applyAlignment="1">
      <alignment wrapText="1"/>
    </xf>
    <xf numFmtId="0" fontId="65" fillId="15" borderId="12" xfId="0" applyFont="1" applyFill="1" applyBorder="1" applyAlignment="1">
      <alignment horizontal="left" vertical="top" wrapText="1" indent="1"/>
    </xf>
    <xf numFmtId="0" fontId="65" fillId="15" borderId="45" xfId="0" applyFont="1" applyFill="1" applyBorder="1" applyAlignment="1">
      <alignment horizontal="left" vertical="top" wrapText="1" indent="1"/>
    </xf>
    <xf numFmtId="0" fontId="76" fillId="0" borderId="45" xfId="0" applyFont="1" applyBorder="1" applyAlignment="1">
      <alignment horizontal="justify" vertical="top" wrapText="1"/>
    </xf>
    <xf numFmtId="0" fontId="63" fillId="15" borderId="47" xfId="0" applyFont="1" applyFill="1" applyBorder="1" applyAlignment="1">
      <alignment horizontal="center" vertical="top" wrapText="1"/>
    </xf>
    <xf numFmtId="0" fontId="63" fillId="15" borderId="45" xfId="0" applyFont="1" applyFill="1" applyBorder="1" applyAlignment="1">
      <alignment horizontal="center" vertical="top" wrapText="1"/>
    </xf>
    <xf numFmtId="0" fontId="65" fillId="15" borderId="45" xfId="0" applyFont="1" applyFill="1" applyBorder="1" applyAlignment="1">
      <alignment vertical="top" wrapText="1"/>
    </xf>
    <xf numFmtId="0" fontId="65" fillId="15" borderId="44" xfId="0" applyFont="1" applyFill="1" applyBorder="1" applyAlignment="1">
      <alignment vertical="top" wrapText="1"/>
    </xf>
    <xf numFmtId="0" fontId="61" fillId="13" borderId="2" xfId="0" applyFont="1" applyFill="1" applyBorder="1" applyAlignment="1">
      <alignment vertical="center"/>
    </xf>
    <xf numFmtId="0" fontId="77" fillId="13" borderId="5" xfId="0" applyFont="1" applyFill="1" applyBorder="1" applyAlignment="1">
      <alignment vertical="center" wrapText="1"/>
    </xf>
    <xf numFmtId="0" fontId="55" fillId="13" borderId="20" xfId="0" applyFont="1" applyFill="1" applyBorder="1" applyAlignment="1">
      <alignment vertical="center"/>
    </xf>
    <xf numFmtId="0" fontId="55" fillId="13" borderId="13" xfId="0" applyFont="1" applyFill="1" applyBorder="1" applyAlignment="1">
      <alignment vertical="center"/>
    </xf>
    <xf numFmtId="0" fontId="55" fillId="13" borderId="24" xfId="0" applyFont="1" applyFill="1" applyBorder="1" applyAlignment="1">
      <alignment vertical="center"/>
    </xf>
    <xf numFmtId="0" fontId="76" fillId="0" borderId="24" xfId="0" applyFont="1" applyBorder="1" applyAlignment="1">
      <alignment vertical="top" wrapText="1"/>
    </xf>
    <xf numFmtId="0" fontId="67" fillId="0" borderId="24" xfId="0" applyFont="1" applyBorder="1" applyAlignment="1">
      <alignment horizontal="left" vertical="top" wrapText="1"/>
    </xf>
    <xf numFmtId="0" fontId="78" fillId="15" borderId="12" xfId="0" applyFont="1" applyFill="1" applyBorder="1" applyAlignment="1">
      <alignment horizontal="left" vertical="top" wrapText="1" indent="1"/>
    </xf>
    <xf numFmtId="0" fontId="55" fillId="0" borderId="24" xfId="0" applyFont="1" applyBorder="1"/>
    <xf numFmtId="0" fontId="55" fillId="13" borderId="23" xfId="0" applyFont="1" applyFill="1" applyBorder="1" applyAlignment="1">
      <alignment vertical="center"/>
    </xf>
    <xf numFmtId="0" fontId="78" fillId="15" borderId="10" xfId="0" applyFont="1" applyFill="1" applyBorder="1" applyAlignment="1">
      <alignment horizontal="left" vertical="top" wrapText="1" indent="1"/>
    </xf>
    <xf numFmtId="0" fontId="55" fillId="0" borderId="17" xfId="0" applyFont="1" applyBorder="1"/>
    <xf numFmtId="0" fontId="55" fillId="13" borderId="18" xfId="0" applyFont="1" applyFill="1" applyBorder="1" applyAlignment="1">
      <alignment horizontal="center" wrapText="1"/>
    </xf>
    <xf numFmtId="0" fontId="55" fillId="0" borderId="18" xfId="0" applyFont="1" applyBorder="1"/>
    <xf numFmtId="0" fontId="55" fillId="0" borderId="19" xfId="0" applyFont="1" applyBorder="1"/>
    <xf numFmtId="0" fontId="55" fillId="13" borderId="25" xfId="0" applyFont="1" applyFill="1" applyBorder="1" applyAlignment="1">
      <alignment vertical="center"/>
    </xf>
    <xf numFmtId="0" fontId="67" fillId="0" borderId="41" xfId="0" applyFont="1" applyBorder="1" applyAlignment="1">
      <alignment horizontal="left" vertical="top" wrapText="1"/>
    </xf>
    <xf numFmtId="0" fontId="55" fillId="0" borderId="0" xfId="0" applyFont="1" applyFill="1"/>
    <xf numFmtId="0" fontId="55" fillId="13" borderId="2" xfId="0" applyFont="1" applyFill="1" applyBorder="1" applyAlignment="1">
      <alignment vertical="center"/>
    </xf>
    <xf numFmtId="0" fontId="55" fillId="0" borderId="0" xfId="0" applyFont="1" applyFill="1" applyBorder="1" applyAlignment="1">
      <alignment horizontal="right" wrapText="1"/>
    </xf>
    <xf numFmtId="0" fontId="55" fillId="0" borderId="2" xfId="0" applyFont="1" applyBorder="1" applyAlignment="1">
      <alignment horizontal="center" vertical="center"/>
    </xf>
    <xf numFmtId="0" fontId="76" fillId="0" borderId="2" xfId="0" applyFont="1" applyBorder="1" applyAlignment="1">
      <alignment vertical="top" wrapText="1"/>
    </xf>
    <xf numFmtId="0" fontId="55" fillId="0" borderId="0" xfId="0" applyFont="1" applyFill="1" applyBorder="1" applyAlignment="1">
      <alignment horizontal="right"/>
    </xf>
    <xf numFmtId="0" fontId="55" fillId="10" borderId="2" xfId="0" applyFont="1" applyFill="1" applyBorder="1" applyAlignment="1">
      <alignment horizontal="center" vertical="center" wrapText="1"/>
    </xf>
    <xf numFmtId="0" fontId="78" fillId="0" borderId="2" xfId="0" applyFont="1" applyBorder="1" applyAlignment="1">
      <alignment vertical="center" wrapText="1"/>
    </xf>
    <xf numFmtId="0" fontId="55" fillId="13" borderId="24" xfId="0" applyFont="1" applyFill="1" applyBorder="1"/>
    <xf numFmtId="0" fontId="80" fillId="14" borderId="5" xfId="0" applyFont="1" applyFill="1" applyBorder="1" applyAlignment="1">
      <alignment vertical="center" wrapText="1"/>
    </xf>
    <xf numFmtId="0" fontId="55" fillId="13" borderId="20" xfId="0" applyFont="1" applyFill="1" applyBorder="1" applyAlignment="1">
      <alignment vertical="center" wrapText="1"/>
    </xf>
    <xf numFmtId="0" fontId="55" fillId="13" borderId="13" xfId="0" applyFont="1" applyFill="1" applyBorder="1" applyAlignment="1">
      <alignment vertical="center" wrapText="1"/>
    </xf>
    <xf numFmtId="0" fontId="55" fillId="10" borderId="2" xfId="0" applyFont="1" applyFill="1" applyBorder="1" applyAlignment="1">
      <alignment horizontal="center" vertical="center"/>
    </xf>
    <xf numFmtId="0" fontId="55" fillId="0" borderId="0" xfId="0" applyFont="1" applyFill="1" applyAlignment="1">
      <alignment horizontal="right"/>
    </xf>
    <xf numFmtId="0" fontId="65" fillId="0" borderId="2" xfId="0" applyFont="1" applyBorder="1" applyAlignment="1">
      <alignment horizontal="left" vertical="center" wrapText="1"/>
    </xf>
    <xf numFmtId="0" fontId="55" fillId="9" borderId="2" xfId="0" applyFont="1" applyFill="1" applyBorder="1" applyAlignment="1">
      <alignment horizontal="center" vertical="center"/>
    </xf>
    <xf numFmtId="0" fontId="67" fillId="0" borderId="2" xfId="0" applyFont="1" applyBorder="1" applyAlignment="1">
      <alignment horizontal="left" vertical="top" wrapText="1"/>
    </xf>
    <xf numFmtId="0" fontId="81" fillId="0" borderId="0" xfId="0" applyFont="1"/>
    <xf numFmtId="0" fontId="82" fillId="0" borderId="0" xfId="0" applyFont="1"/>
    <xf numFmtId="0" fontId="83" fillId="0" borderId="2" xfId="0" applyFont="1" applyBorder="1" applyAlignment="1">
      <alignment horizontal="center"/>
    </xf>
    <xf numFmtId="0" fontId="84" fillId="0" borderId="2" xfId="0" applyFont="1" applyBorder="1"/>
    <xf numFmtId="0" fontId="82" fillId="0" borderId="2" xfId="0" applyFont="1" applyBorder="1"/>
    <xf numFmtId="0" fontId="82" fillId="10" borderId="51" xfId="0" applyFont="1" applyFill="1" applyBorder="1" applyAlignment="1"/>
    <xf numFmtId="0" fontId="82" fillId="0" borderId="0" xfId="0" applyFont="1" applyBorder="1" applyAlignment="1"/>
    <xf numFmtId="0" fontId="82" fillId="0" borderId="32" xfId="0" applyFont="1" applyBorder="1"/>
    <xf numFmtId="0" fontId="76" fillId="0" borderId="44" xfId="0" applyFont="1" applyBorder="1" applyAlignment="1">
      <alignment horizontal="justify" vertical="top" wrapText="1"/>
    </xf>
    <xf numFmtId="0" fontId="68" fillId="0" borderId="48" xfId="0" applyFont="1" applyBorder="1"/>
    <xf numFmtId="0" fontId="68" fillId="0" borderId="2" xfId="0" applyFont="1" applyBorder="1"/>
    <xf numFmtId="0" fontId="64" fillId="12" borderId="2" xfId="0" applyFont="1" applyFill="1" applyBorder="1" applyAlignment="1">
      <alignment vertical="center"/>
    </xf>
    <xf numFmtId="0" fontId="80" fillId="12" borderId="20" xfId="0" applyFont="1" applyFill="1" applyBorder="1" applyAlignment="1">
      <alignment vertical="center" wrapText="1"/>
    </xf>
    <xf numFmtId="0" fontId="55" fillId="12" borderId="20" xfId="0" applyFont="1" applyFill="1" applyBorder="1" applyAlignment="1">
      <alignment vertical="center" wrapText="1"/>
    </xf>
    <xf numFmtId="0" fontId="55" fillId="12" borderId="13" xfId="0" applyFont="1" applyFill="1" applyBorder="1" applyAlignment="1">
      <alignment vertical="center" wrapText="1"/>
    </xf>
    <xf numFmtId="0" fontId="81" fillId="0" borderId="0" xfId="0" applyFont="1" applyBorder="1"/>
    <xf numFmtId="0" fontId="55" fillId="12" borderId="25" xfId="0" applyFont="1" applyFill="1" applyBorder="1" applyAlignment="1">
      <alignment vertical="center"/>
    </xf>
    <xf numFmtId="0" fontId="67" fillId="0" borderId="25" xfId="0" applyFont="1" applyBorder="1" applyAlignment="1">
      <alignment horizontal="left" vertical="top" wrapText="1"/>
    </xf>
    <xf numFmtId="0" fontId="55" fillId="12" borderId="2" xfId="0" applyFont="1" applyFill="1" applyBorder="1" applyAlignment="1">
      <alignment vertical="center"/>
    </xf>
    <xf numFmtId="0" fontId="76" fillId="0" borderId="20" xfId="0" applyFont="1" applyBorder="1" applyAlignment="1">
      <alignment vertical="top" wrapText="1"/>
    </xf>
    <xf numFmtId="0" fontId="86" fillId="0" borderId="0" xfId="0" applyFont="1"/>
    <xf numFmtId="0" fontId="87" fillId="0" borderId="0" xfId="0" applyFont="1" applyAlignment="1">
      <alignment horizontal="center"/>
    </xf>
    <xf numFmtId="0" fontId="82" fillId="0" borderId="51" xfId="0" applyFont="1" applyBorder="1"/>
    <xf numFmtId="0" fontId="83" fillId="0" borderId="2" xfId="0" applyFont="1" applyBorder="1"/>
    <xf numFmtId="0" fontId="83" fillId="0" borderId="2" xfId="0" applyFont="1" applyBorder="1" applyAlignment="1">
      <alignment horizontal="center" vertical="center"/>
    </xf>
    <xf numFmtId="0" fontId="55" fillId="12" borderId="24" xfId="0" applyFont="1" applyFill="1" applyBorder="1" applyAlignment="1">
      <alignment vertical="center"/>
    </xf>
    <xf numFmtId="0" fontId="76" fillId="0" borderId="30" xfId="0" applyFont="1" applyBorder="1" applyAlignment="1">
      <alignment vertical="top" wrapText="1"/>
    </xf>
    <xf numFmtId="0" fontId="59" fillId="0" borderId="0" xfId="0" applyFont="1"/>
    <xf numFmtId="0" fontId="88" fillId="0" borderId="45" xfId="0" applyFont="1" applyBorder="1" applyAlignment="1">
      <alignment vertical="top" wrapText="1"/>
    </xf>
    <xf numFmtId="0" fontId="68" fillId="0" borderId="32" xfId="0" applyFont="1" applyBorder="1"/>
    <xf numFmtId="0" fontId="61" fillId="9" borderId="2" xfId="0" applyFont="1" applyFill="1" applyBorder="1" applyAlignment="1">
      <alignment vertical="center"/>
    </xf>
    <xf numFmtId="0" fontId="77" fillId="9" borderId="20" xfId="0" applyFont="1" applyFill="1" applyBorder="1" applyAlignment="1">
      <alignment vertical="top" wrapText="1"/>
    </xf>
    <xf numFmtId="0" fontId="55" fillId="9" borderId="20" xfId="0" applyFont="1" applyFill="1" applyBorder="1" applyAlignment="1"/>
    <xf numFmtId="0" fontId="55" fillId="9" borderId="13" xfId="0" applyFont="1" applyFill="1" applyBorder="1" applyAlignment="1"/>
    <xf numFmtId="0" fontId="55" fillId="9" borderId="23" xfId="0" applyFont="1" applyFill="1" applyBorder="1" applyAlignment="1">
      <alignment vertical="center"/>
    </xf>
    <xf numFmtId="0" fontId="55" fillId="0" borderId="0" xfId="0" applyFont="1" applyAlignment="1">
      <alignment vertical="top"/>
    </xf>
    <xf numFmtId="0" fontId="55" fillId="9" borderId="25" xfId="0" applyFont="1" applyFill="1" applyBorder="1"/>
    <xf numFmtId="0" fontId="67" fillId="0" borderId="60" xfId="0" applyFont="1" applyBorder="1" applyAlignment="1">
      <alignment horizontal="left" vertical="top" wrapText="1"/>
    </xf>
    <xf numFmtId="0" fontId="55" fillId="9" borderId="24" xfId="0" applyFont="1" applyFill="1" applyBorder="1" applyAlignment="1">
      <alignment vertical="center"/>
    </xf>
    <xf numFmtId="0" fontId="55" fillId="9" borderId="23" xfId="0" applyFont="1" applyFill="1" applyBorder="1"/>
    <xf numFmtId="0" fontId="61" fillId="9" borderId="20" xfId="0" applyFont="1" applyFill="1" applyBorder="1" applyAlignment="1">
      <alignment vertical="top" wrapText="1"/>
    </xf>
    <xf numFmtId="0" fontId="55" fillId="9" borderId="25" xfId="0" applyFont="1" applyFill="1" applyBorder="1" applyAlignment="1">
      <alignment vertical="center"/>
    </xf>
    <xf numFmtId="0" fontId="61" fillId="9" borderId="25" xfId="0" applyFont="1" applyFill="1" applyBorder="1" applyAlignment="1">
      <alignment horizontal="center" vertical="top" wrapText="1"/>
    </xf>
    <xf numFmtId="0" fontId="55" fillId="9" borderId="2" xfId="0" applyFont="1" applyFill="1" applyBorder="1" applyAlignment="1">
      <alignment vertical="center"/>
    </xf>
    <xf numFmtId="0" fontId="55" fillId="9" borderId="2" xfId="0" applyFont="1" applyFill="1" applyBorder="1"/>
    <xf numFmtId="0" fontId="55" fillId="9" borderId="2" xfId="0" applyFont="1" applyFill="1" applyBorder="1" applyAlignment="1">
      <alignment horizontal="left" vertical="center"/>
    </xf>
    <xf numFmtId="0" fontId="90" fillId="13" borderId="7" xfId="0" applyFont="1" applyFill="1" applyBorder="1" applyAlignment="1">
      <alignment horizontal="left"/>
    </xf>
    <xf numFmtId="0" fontId="91" fillId="13" borderId="36" xfId="0" applyFont="1" applyFill="1" applyBorder="1"/>
    <xf numFmtId="0" fontId="91" fillId="13" borderId="8" xfId="0" applyFont="1" applyFill="1" applyBorder="1"/>
    <xf numFmtId="0" fontId="90" fillId="13" borderId="36" xfId="0" applyFont="1" applyFill="1" applyBorder="1" applyAlignment="1">
      <alignment vertical="center"/>
    </xf>
    <xf numFmtId="0" fontId="89" fillId="13" borderId="36" xfId="0" applyFont="1" applyFill="1" applyBorder="1" applyAlignment="1">
      <alignment vertical="center" wrapText="1"/>
    </xf>
    <xf numFmtId="0" fontId="89" fillId="13" borderId="8" xfId="0" applyFont="1" applyFill="1" applyBorder="1" applyAlignment="1">
      <alignment vertical="center" wrapText="1"/>
    </xf>
    <xf numFmtId="0" fontId="91" fillId="0" borderId="0" xfId="0" applyFont="1"/>
    <xf numFmtId="0" fontId="89" fillId="18" borderId="9" xfId="0" applyFont="1" applyFill="1" applyBorder="1" applyAlignment="1">
      <alignment vertical="center"/>
    </xf>
    <xf numFmtId="0" fontId="89" fillId="18" borderId="28" xfId="0" applyFont="1" applyFill="1" applyBorder="1" applyAlignment="1">
      <alignment vertical="center" wrapText="1"/>
    </xf>
    <xf numFmtId="0" fontId="89" fillId="18" borderId="10" xfId="0" applyFont="1" applyFill="1" applyBorder="1" applyAlignment="1">
      <alignment vertical="center" wrapText="1"/>
    </xf>
    <xf numFmtId="0" fontId="89" fillId="13" borderId="0" xfId="0" applyFont="1" applyFill="1" applyBorder="1" applyAlignment="1">
      <alignment vertical="center" wrapText="1"/>
    </xf>
    <xf numFmtId="166" fontId="92" fillId="13" borderId="0" xfId="0" applyNumberFormat="1" applyFont="1" applyFill="1" applyBorder="1" applyAlignment="1">
      <alignment vertical="center"/>
    </xf>
    <xf numFmtId="0" fontId="90" fillId="13" borderId="11" xfId="0" applyFont="1" applyFill="1" applyBorder="1" applyAlignment="1">
      <alignment horizontal="left"/>
    </xf>
    <xf numFmtId="0" fontId="90" fillId="13" borderId="0" xfId="0" applyFont="1" applyFill="1" applyBorder="1" applyAlignment="1">
      <alignment vertical="center" wrapText="1"/>
    </xf>
    <xf numFmtId="0" fontId="90" fillId="13" borderId="51" xfId="0" applyFont="1" applyFill="1" applyBorder="1" applyAlignment="1">
      <alignment vertical="center"/>
    </xf>
    <xf numFmtId="0" fontId="89" fillId="13" borderId="12" xfId="0" applyFont="1" applyFill="1" applyBorder="1" applyAlignment="1">
      <alignment vertical="center" wrapText="1"/>
    </xf>
    <xf numFmtId="0" fontId="90" fillId="13" borderId="11" xfId="0" applyFont="1" applyFill="1" applyBorder="1" applyAlignment="1">
      <alignment horizontal="left" vertical="center"/>
    </xf>
    <xf numFmtId="0" fontId="92" fillId="13" borderId="11" xfId="0" applyFont="1" applyFill="1" applyBorder="1" applyAlignment="1">
      <alignment vertical="center" wrapText="1"/>
    </xf>
    <xf numFmtId="166" fontId="92" fillId="13" borderId="29" xfId="0" applyNumberFormat="1" applyFont="1" applyFill="1" applyBorder="1" applyAlignment="1">
      <alignment vertical="center"/>
    </xf>
    <xf numFmtId="166" fontId="92" fillId="18" borderId="30" xfId="0" applyNumberFormat="1" applyFont="1" applyFill="1" applyBorder="1" applyAlignment="1">
      <alignment vertical="center"/>
    </xf>
    <xf numFmtId="166" fontId="89" fillId="18" borderId="30" xfId="0" applyNumberFormat="1" applyFont="1" applyFill="1" applyBorder="1" applyAlignment="1">
      <alignment vertical="center" wrapText="1"/>
    </xf>
    <xf numFmtId="0" fontId="92" fillId="13" borderId="29" xfId="0" applyFont="1" applyFill="1" applyBorder="1" applyAlignment="1">
      <alignment vertical="center" wrapText="1"/>
    </xf>
    <xf numFmtId="0" fontId="91" fillId="13" borderId="30" xfId="0" applyFont="1" applyFill="1" applyBorder="1" applyAlignment="1">
      <alignment vertical="center"/>
    </xf>
    <xf numFmtId="0" fontId="91" fillId="18" borderId="30" xfId="0" applyFont="1" applyFill="1" applyBorder="1" applyAlignment="1">
      <alignment vertical="center"/>
    </xf>
    <xf numFmtId="0" fontId="91" fillId="0" borderId="0" xfId="0" applyFont="1" applyFill="1"/>
    <xf numFmtId="0" fontId="90" fillId="13" borderId="29" xfId="0" applyFont="1" applyFill="1" applyBorder="1" applyAlignment="1">
      <alignment horizontal="left" vertical="center"/>
    </xf>
    <xf numFmtId="164" fontId="92" fillId="18" borderId="30" xfId="1" applyFont="1" applyFill="1" applyBorder="1" applyAlignment="1">
      <alignment horizontal="left" vertical="center" wrapText="1"/>
    </xf>
    <xf numFmtId="0" fontId="93" fillId="0" borderId="11" xfId="0" applyFont="1" applyFill="1" applyBorder="1" applyAlignment="1">
      <alignment vertical="center" wrapText="1"/>
    </xf>
    <xf numFmtId="0" fontId="91" fillId="0" borderId="0" xfId="0" applyFont="1" applyFill="1" applyAlignment="1">
      <alignment vertical="center"/>
    </xf>
    <xf numFmtId="0" fontId="91" fillId="0" borderId="11" xfId="0" applyFont="1" applyFill="1" applyBorder="1" applyAlignment="1">
      <alignment vertical="center"/>
    </xf>
    <xf numFmtId="0" fontId="94" fillId="0" borderId="31" xfId="8" applyFont="1" applyFill="1" applyBorder="1" applyAlignment="1">
      <alignment vertical="center"/>
    </xf>
    <xf numFmtId="0" fontId="94" fillId="0" borderId="37" xfId="8" applyFont="1" applyFill="1" applyBorder="1" applyAlignment="1">
      <alignment vertical="center"/>
    </xf>
    <xf numFmtId="0" fontId="94" fillId="0" borderId="69" xfId="8" applyFont="1" applyFill="1" applyBorder="1" applyAlignment="1">
      <alignment vertical="center"/>
    </xf>
    <xf numFmtId="0" fontId="95" fillId="0" borderId="76" xfId="0" applyFont="1" applyBorder="1" applyAlignment="1" applyProtection="1">
      <alignment horizontal="left" vertical="center"/>
      <protection locked="0"/>
    </xf>
    <xf numFmtId="0" fontId="95" fillId="0" borderId="15" xfId="0" applyFont="1" applyBorder="1" applyAlignment="1" applyProtection="1">
      <alignment horizontal="left" vertical="center"/>
      <protection locked="0"/>
    </xf>
    <xf numFmtId="0" fontId="95" fillId="0" borderId="17" xfId="0" applyFont="1" applyBorder="1" applyAlignment="1" applyProtection="1">
      <alignment horizontal="left" vertical="center"/>
      <protection locked="0"/>
    </xf>
    <xf numFmtId="0" fontId="91" fillId="10" borderId="0" xfId="0" applyFont="1" applyFill="1"/>
    <xf numFmtId="0" fontId="93" fillId="10" borderId="0" xfId="0" applyFont="1" applyFill="1" applyBorder="1" applyProtection="1">
      <protection locked="0"/>
    </xf>
    <xf numFmtId="0" fontId="93" fillId="10" borderId="0" xfId="8" applyFont="1" applyFill="1" applyBorder="1" applyAlignment="1" applyProtection="1">
      <alignment vertical="center"/>
      <protection locked="0"/>
    </xf>
    <xf numFmtId="0" fontId="93" fillId="10" borderId="0" xfId="8" applyFont="1" applyFill="1" applyBorder="1" applyAlignment="1" applyProtection="1">
      <alignment horizontal="right" vertical="center"/>
      <protection locked="0"/>
    </xf>
    <xf numFmtId="0" fontId="93" fillId="10" borderId="0" xfId="8" applyFont="1" applyFill="1" applyBorder="1" applyProtection="1">
      <protection locked="0"/>
    </xf>
    <xf numFmtId="0" fontId="93" fillId="10" borderId="0" xfId="8" applyFont="1" applyFill="1" applyBorder="1" applyAlignment="1" applyProtection="1">
      <alignment horizontal="center" vertical="center"/>
      <protection locked="0"/>
    </xf>
    <xf numFmtId="0" fontId="97" fillId="10" borderId="0" xfId="8" applyFont="1" applyFill="1" applyBorder="1" applyAlignment="1" applyProtection="1">
      <alignment horizontal="center" vertical="top"/>
      <protection locked="0"/>
    </xf>
    <xf numFmtId="0" fontId="91" fillId="10" borderId="0" xfId="0" applyFont="1" applyFill="1" applyAlignment="1">
      <alignment vertical="top"/>
    </xf>
    <xf numFmtId="0" fontId="93" fillId="10" borderId="0" xfId="8" applyFont="1" applyFill="1" applyBorder="1" applyAlignment="1" applyProtection="1">
      <alignment horizontal="right" vertical="top"/>
      <protection locked="0"/>
    </xf>
    <xf numFmtId="0" fontId="93" fillId="10" borderId="0" xfId="8" applyFont="1" applyFill="1" applyBorder="1" applyAlignment="1" applyProtection="1">
      <alignment vertical="top"/>
      <protection locked="0"/>
    </xf>
    <xf numFmtId="0" fontId="91" fillId="0" borderId="0" xfId="0" applyFont="1" applyFill="1" applyAlignment="1">
      <alignment vertical="top"/>
    </xf>
    <xf numFmtId="0" fontId="91" fillId="0" borderId="0" xfId="0" applyFont="1" applyAlignment="1">
      <alignment vertical="top"/>
    </xf>
    <xf numFmtId="0" fontId="99" fillId="10" borderId="0" xfId="8" applyFont="1" applyFill="1" applyBorder="1" applyAlignment="1">
      <alignment vertical="center"/>
    </xf>
    <xf numFmtId="0" fontId="101" fillId="10" borderId="0" xfId="8" applyFont="1" applyFill="1" applyBorder="1" applyAlignment="1">
      <alignment vertical="center"/>
    </xf>
    <xf numFmtId="0" fontId="98" fillId="10" borderId="0" xfId="8" applyFont="1" applyFill="1" applyBorder="1" applyAlignment="1">
      <alignment vertical="center"/>
    </xf>
    <xf numFmtId="0" fontId="93" fillId="10" borderId="0" xfId="8" applyFont="1" applyFill="1" applyBorder="1" applyAlignment="1">
      <alignment vertical="center"/>
    </xf>
    <xf numFmtId="0" fontId="93" fillId="10" borderId="0" xfId="8" applyFont="1" applyFill="1" applyBorder="1" applyAlignment="1">
      <alignment horizontal="left" vertical="center"/>
    </xf>
    <xf numFmtId="0" fontId="93" fillId="10" borderId="0" xfId="0" applyFont="1" applyFill="1" applyBorder="1"/>
    <xf numFmtId="0" fontId="98" fillId="10" borderId="0" xfId="8" applyFont="1" applyFill="1" applyBorder="1" applyAlignment="1">
      <alignment horizontal="left"/>
    </xf>
    <xf numFmtId="0" fontId="98" fillId="10" borderId="0" xfId="8" applyFont="1" applyFill="1" applyBorder="1" applyAlignment="1">
      <alignment horizontal="left" vertical="top"/>
    </xf>
    <xf numFmtId="0" fontId="93" fillId="10" borderId="0" xfId="8" applyFont="1" applyFill="1" applyBorder="1" applyAlignment="1">
      <alignment horizontal="left" vertical="top"/>
    </xf>
    <xf numFmtId="0" fontId="93" fillId="0" borderId="0" xfId="8" applyFont="1" applyFill="1" applyBorder="1" applyAlignment="1">
      <alignment vertical="top" wrapText="1"/>
    </xf>
    <xf numFmtId="0" fontId="98" fillId="10" borderId="0" xfId="0" applyFont="1" applyFill="1" applyBorder="1"/>
    <xf numFmtId="0" fontId="91" fillId="0" borderId="0" xfId="0" applyFont="1" applyFill="1" applyBorder="1" applyAlignment="1">
      <alignment horizontal="center"/>
    </xf>
    <xf numFmtId="0" fontId="91" fillId="0" borderId="0" xfId="0" applyFont="1" applyFill="1" applyBorder="1"/>
    <xf numFmtId="0" fontId="91" fillId="0" borderId="0" xfId="0" applyFont="1" applyFill="1" applyBorder="1" applyAlignment="1">
      <alignment horizontal="left"/>
    </xf>
    <xf numFmtId="0" fontId="91" fillId="0" borderId="0" xfId="0" applyFont="1" applyFill="1" applyAlignment="1">
      <alignment horizontal="left"/>
    </xf>
    <xf numFmtId="0" fontId="93" fillId="10" borderId="0" xfId="8" applyFont="1" applyFill="1" applyBorder="1" applyAlignment="1">
      <alignment horizontal="left" vertical="top" wrapText="1"/>
    </xf>
    <xf numFmtId="0" fontId="91" fillId="10" borderId="0" xfId="0" applyFont="1" applyFill="1" applyBorder="1"/>
    <xf numFmtId="0" fontId="93" fillId="10" borderId="0" xfId="8" applyFont="1" applyFill="1" applyBorder="1" applyAlignment="1">
      <alignment vertical="top" wrapText="1"/>
    </xf>
    <xf numFmtId="0" fontId="93" fillId="0" borderId="0" xfId="8" applyFont="1" applyFill="1" applyBorder="1" applyAlignment="1">
      <alignment vertical="top"/>
    </xf>
    <xf numFmtId="0" fontId="93" fillId="10" borderId="0" xfId="8" applyFont="1" applyFill="1" applyBorder="1" applyAlignment="1">
      <alignment vertical="top"/>
    </xf>
    <xf numFmtId="0" fontId="102" fillId="10" borderId="0" xfId="8" applyFont="1" applyFill="1" applyBorder="1" applyAlignment="1">
      <alignment vertical="top"/>
    </xf>
    <xf numFmtId="0" fontId="102" fillId="0" borderId="0" xfId="8" applyFont="1" applyFill="1" applyBorder="1" applyAlignment="1">
      <alignment vertical="top"/>
    </xf>
    <xf numFmtId="0" fontId="98" fillId="10" borderId="0" xfId="0" applyFont="1" applyFill="1" applyAlignment="1">
      <alignment vertical="center"/>
    </xf>
    <xf numFmtId="0" fontId="93" fillId="10" borderId="0" xfId="8" applyFont="1" applyFill="1" applyBorder="1"/>
    <xf numFmtId="0" fontId="91" fillId="10" borderId="0" xfId="0" applyFont="1" applyFill="1" applyAlignment="1">
      <alignment vertical="center"/>
    </xf>
    <xf numFmtId="0" fontId="103" fillId="10" borderId="0" xfId="8" applyFont="1" applyFill="1" applyBorder="1" applyAlignment="1">
      <alignment horizontal="right" vertical="center"/>
    </xf>
    <xf numFmtId="0" fontId="104" fillId="10" borderId="0" xfId="9" applyFont="1" applyFill="1" applyBorder="1" applyAlignment="1" applyProtection="1">
      <alignment vertical="center"/>
    </xf>
    <xf numFmtId="0" fontId="93" fillId="10" borderId="0" xfId="8" applyFont="1" applyFill="1" applyBorder="1" applyAlignment="1">
      <alignment horizontal="left" vertical="top" wrapText="1"/>
    </xf>
    <xf numFmtId="0" fontId="91" fillId="10" borderId="0" xfId="0" applyFont="1" applyFill="1" applyBorder="1" applyAlignment="1">
      <alignment horizontal="left"/>
    </xf>
    <xf numFmtId="0" fontId="93" fillId="10" borderId="0" xfId="8" applyFont="1" applyFill="1" applyBorder="1" applyAlignment="1">
      <alignment horizontal="left" vertical="top"/>
    </xf>
    <xf numFmtId="0" fontId="93" fillId="10" borderId="0" xfId="8" applyFont="1" applyFill="1" applyBorder="1" applyAlignment="1">
      <alignment horizontal="left" vertical="top" wrapText="1"/>
    </xf>
    <xf numFmtId="0" fontId="98" fillId="10" borderId="0" xfId="8" applyFont="1" applyFill="1" applyBorder="1" applyAlignment="1">
      <alignment horizontal="left" vertical="top"/>
    </xf>
    <xf numFmtId="0" fontId="98" fillId="10" borderId="0" xfId="8" applyFont="1" applyFill="1" applyBorder="1" applyAlignment="1">
      <alignment horizontal="left" vertical="center"/>
    </xf>
    <xf numFmtId="0" fontId="94" fillId="0" borderId="31" xfId="8" applyFont="1" applyFill="1" applyBorder="1" applyAlignment="1">
      <alignment vertical="center"/>
    </xf>
    <xf numFmtId="0" fontId="94" fillId="0" borderId="37" xfId="8" applyFont="1" applyFill="1" applyBorder="1" applyAlignment="1">
      <alignment vertical="center"/>
    </xf>
    <xf numFmtId="0" fontId="94" fillId="0" borderId="69" xfId="8" applyFont="1" applyFill="1" applyBorder="1" applyAlignment="1">
      <alignment vertical="center"/>
    </xf>
    <xf numFmtId="0" fontId="38" fillId="10" borderId="0" xfId="8" applyFont="1" applyFill="1" applyBorder="1" applyAlignment="1">
      <alignment vertical="center"/>
    </xf>
    <xf numFmtId="0" fontId="98" fillId="10" borderId="0" xfId="0" applyFont="1" applyFill="1" applyBorder="1" applyAlignment="1">
      <alignment vertical="center"/>
    </xf>
    <xf numFmtId="0" fontId="51" fillId="10" borderId="0" xfId="0" applyFont="1" applyFill="1" applyAlignment="1">
      <alignment vertical="center"/>
    </xf>
    <xf numFmtId="0" fontId="30" fillId="0" borderId="0" xfId="0" applyFont="1" applyFill="1" applyBorder="1" applyProtection="1">
      <protection locked="0"/>
    </xf>
    <xf numFmtId="0" fontId="71" fillId="20" borderId="23" xfId="0" applyFont="1" applyFill="1" applyBorder="1" applyAlignment="1">
      <alignment horizontal="left" vertical="top" wrapText="1"/>
    </xf>
    <xf numFmtId="0" fontId="72" fillId="20" borderId="10" xfId="0" applyFont="1" applyFill="1" applyBorder="1" applyAlignment="1">
      <alignment horizontal="left" vertical="top" wrapText="1" indent="1"/>
    </xf>
    <xf numFmtId="0" fontId="67" fillId="25" borderId="41" xfId="0" applyFont="1" applyFill="1" applyBorder="1" applyAlignment="1">
      <alignment horizontal="left" vertical="top" wrapText="1"/>
    </xf>
    <xf numFmtId="0" fontId="55" fillId="0" borderId="48" xfId="0" applyFont="1" applyFill="1" applyBorder="1" applyAlignment="1">
      <alignment vertical="center"/>
    </xf>
    <xf numFmtId="0" fontId="55" fillId="0" borderId="50" xfId="0" applyFont="1" applyFill="1" applyBorder="1" applyAlignment="1">
      <alignment vertical="center"/>
    </xf>
    <xf numFmtId="0" fontId="105" fillId="0" borderId="49" xfId="0" applyFont="1" applyBorder="1" applyAlignment="1">
      <alignment horizontal="left" vertical="top" wrapText="1"/>
    </xf>
    <xf numFmtId="0" fontId="1" fillId="18" borderId="25" xfId="0" applyFont="1" applyFill="1" applyBorder="1" applyAlignment="1">
      <alignment horizontal="justify" vertical="top" wrapText="1"/>
    </xf>
    <xf numFmtId="0" fontId="44" fillId="18" borderId="5" xfId="0" applyFont="1" applyFill="1" applyBorder="1" applyAlignment="1">
      <alignment vertical="top" wrapText="1"/>
    </xf>
    <xf numFmtId="164" fontId="30" fillId="5" borderId="84" xfId="1" applyFont="1" applyFill="1" applyBorder="1" applyAlignment="1" applyProtection="1">
      <alignment horizontal="left" wrapText="1"/>
      <protection locked="0"/>
    </xf>
    <xf numFmtId="0" fontId="30" fillId="0" borderId="23" xfId="0" applyFont="1" applyFill="1" applyBorder="1" applyAlignment="1" applyProtection="1">
      <alignment horizontal="center"/>
      <protection locked="0"/>
    </xf>
    <xf numFmtId="0" fontId="30" fillId="0" borderId="23" xfId="0" applyFont="1" applyFill="1" applyBorder="1" applyProtection="1">
      <protection locked="0"/>
    </xf>
    <xf numFmtId="164" fontId="30" fillId="20" borderId="48" xfId="1" applyFont="1" applyFill="1" applyBorder="1" applyAlignment="1">
      <alignment horizontal="center"/>
    </xf>
    <xf numFmtId="0" fontId="0" fillId="0" borderId="23" xfId="0" applyFont="1" applyBorder="1" applyAlignment="1" applyProtection="1">
      <alignment horizontal="center" vertical="center"/>
      <protection locked="0"/>
    </xf>
    <xf numFmtId="0" fontId="0" fillId="0" borderId="23" xfId="0" applyFont="1" applyFill="1" applyBorder="1" applyAlignment="1" applyProtection="1">
      <alignment horizontal="center" vertical="center"/>
      <protection locked="0"/>
    </xf>
    <xf numFmtId="0" fontId="30" fillId="0" borderId="23"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protection locked="0"/>
    </xf>
    <xf numFmtId="0" fontId="0" fillId="0" borderId="0"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164" fontId="31" fillId="0" borderId="0" xfId="1"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164" fontId="0" fillId="0" borderId="0" xfId="1" applyFont="1" applyFill="1" applyBorder="1" applyAlignment="1" applyProtection="1">
      <alignment horizontal="center" vertical="center"/>
      <protection locked="0"/>
    </xf>
    <xf numFmtId="164" fontId="30" fillId="0" borderId="0" xfId="1" applyFont="1" applyFill="1" applyBorder="1" applyAlignment="1" applyProtection="1">
      <alignment horizontal="center" vertical="center"/>
      <protection locked="0"/>
    </xf>
    <xf numFmtId="164" fontId="38" fillId="0" borderId="0" xfId="1" applyFont="1" applyFill="1" applyBorder="1" applyAlignment="1" applyProtection="1">
      <alignment horizontal="center" vertical="center"/>
      <protection locked="0"/>
    </xf>
    <xf numFmtId="164" fontId="17" fillId="0" borderId="0" xfId="1" applyFont="1" applyFill="1" applyBorder="1" applyAlignment="1" applyProtection="1">
      <alignment horizontal="center" vertical="center"/>
      <protection locked="0"/>
    </xf>
    <xf numFmtId="164" fontId="40" fillId="0" borderId="0" xfId="1" applyFont="1" applyFill="1" applyBorder="1" applyAlignment="1" applyProtection="1">
      <alignment horizontal="center" vertical="center"/>
      <protection locked="0"/>
    </xf>
    <xf numFmtId="164" fontId="30" fillId="0" borderId="0" xfId="1" applyFont="1" applyFill="1" applyBorder="1" applyAlignment="1" applyProtection="1">
      <alignment horizontal="left" wrapText="1"/>
      <protection locked="0"/>
    </xf>
    <xf numFmtId="164" fontId="30" fillId="0" borderId="0" xfId="1" applyFont="1" applyFill="1" applyBorder="1" applyAlignment="1">
      <alignment horizontal="center"/>
    </xf>
    <xf numFmtId="0" fontId="0" fillId="0" borderId="0" xfId="0" applyFill="1" applyBorder="1" applyProtection="1">
      <protection locked="0"/>
    </xf>
    <xf numFmtId="0" fontId="30" fillId="0" borderId="0" xfId="0" applyFont="1" applyFill="1" applyBorder="1" applyAlignment="1" applyProtection="1">
      <alignment wrapText="1"/>
      <protection locked="0"/>
    </xf>
    <xf numFmtId="0" fontId="30" fillId="0" borderId="0" xfId="0" applyFont="1" applyFill="1" applyBorder="1" applyAlignment="1" applyProtection="1">
      <alignment vertical="center" wrapText="1"/>
      <protection locked="0"/>
    </xf>
    <xf numFmtId="0" fontId="30" fillId="0" borderId="0" xfId="0" applyFont="1" applyFill="1" applyBorder="1" applyAlignment="1">
      <alignment horizontal="left" textRotation="45" wrapText="1"/>
    </xf>
    <xf numFmtId="0" fontId="30" fillId="0" borderId="0" xfId="0" applyFont="1" applyFill="1" applyBorder="1" applyAlignment="1">
      <alignment horizontal="left" textRotation="45"/>
    </xf>
    <xf numFmtId="0" fontId="34" fillId="0" borderId="0" xfId="0" applyFont="1" applyFill="1" applyBorder="1" applyAlignment="1">
      <alignment horizontal="left" vertical="center" textRotation="45"/>
    </xf>
    <xf numFmtId="0" fontId="34" fillId="0" borderId="0" xfId="0" applyFont="1" applyFill="1" applyBorder="1" applyAlignment="1">
      <alignment horizontal="left" vertical="center" textRotation="45" wrapText="1"/>
    </xf>
    <xf numFmtId="164" fontId="30" fillId="0" borderId="0" xfId="1" applyFont="1" applyFill="1" applyBorder="1" applyAlignment="1">
      <alignment horizontal="center" vertical="center"/>
    </xf>
    <xf numFmtId="0" fontId="30" fillId="0" borderId="0" xfId="0" applyFont="1" applyFill="1" applyBorder="1" applyAlignment="1">
      <alignment horizontal="center"/>
    </xf>
    <xf numFmtId="164" fontId="35" fillId="0" borderId="0" xfId="1" applyFont="1" applyFill="1" applyBorder="1" applyAlignment="1">
      <alignment horizontal="center" vertical="center"/>
    </xf>
    <xf numFmtId="164" fontId="36" fillId="0" borderId="0" xfId="1" applyFont="1" applyFill="1" applyBorder="1" applyAlignment="1">
      <alignment horizontal="center" vertical="center"/>
    </xf>
    <xf numFmtId="0" fontId="32" fillId="10" borderId="5" xfId="0" applyFont="1" applyFill="1" applyBorder="1" applyAlignment="1">
      <alignment horizontal="left" textRotation="45" wrapText="1"/>
    </xf>
    <xf numFmtId="0" fontId="32" fillId="0" borderId="0" xfId="0" applyFont="1" applyFill="1" applyBorder="1" applyAlignment="1">
      <alignment horizontal="left" textRotation="45" wrapText="1"/>
    </xf>
    <xf numFmtId="0" fontId="30" fillId="0" borderId="0" xfId="0" applyFont="1" applyFill="1" applyBorder="1" applyAlignment="1">
      <alignment horizontal="left"/>
    </xf>
    <xf numFmtId="0" fontId="33" fillId="0" borderId="0" xfId="0" applyFont="1" applyFill="1" applyBorder="1" applyAlignment="1">
      <alignment horizontal="center" vertical="top" wrapText="1"/>
    </xf>
    <xf numFmtId="0" fontId="72" fillId="18" borderId="12" xfId="0" applyFont="1" applyFill="1" applyBorder="1" applyAlignment="1">
      <alignment horizontal="left" vertical="top" wrapText="1" indent="1"/>
    </xf>
    <xf numFmtId="0" fontId="71" fillId="0" borderId="23" xfId="0" applyFont="1" applyFill="1" applyBorder="1" applyAlignment="1">
      <alignment horizontal="left" vertical="top" wrapText="1"/>
    </xf>
    <xf numFmtId="0" fontId="67" fillId="20" borderId="2" xfId="0" applyFont="1" applyFill="1" applyBorder="1" applyAlignment="1">
      <alignment horizontal="left" vertical="top" wrapText="1"/>
    </xf>
    <xf numFmtId="0" fontId="76" fillId="20" borderId="20" xfId="0" applyFont="1" applyFill="1" applyBorder="1" applyAlignment="1">
      <alignment vertical="top" wrapText="1"/>
    </xf>
    <xf numFmtId="0" fontId="72" fillId="20" borderId="12" xfId="0" applyFont="1" applyFill="1" applyBorder="1" applyAlignment="1">
      <alignment horizontal="left" vertical="top" wrapText="1" indent="1"/>
    </xf>
    <xf numFmtId="0" fontId="67" fillId="25" borderId="2" xfId="0" applyFont="1" applyFill="1" applyBorder="1" applyAlignment="1">
      <alignment horizontal="justify" vertical="top" wrapText="1"/>
    </xf>
    <xf numFmtId="0" fontId="67" fillId="20" borderId="25" xfId="0" applyFont="1" applyFill="1" applyBorder="1" applyAlignment="1">
      <alignment horizontal="justify" vertical="top" wrapText="1"/>
    </xf>
    <xf numFmtId="0" fontId="26" fillId="0" borderId="0" xfId="0" applyFont="1" applyBorder="1" applyAlignment="1">
      <alignment horizontal="center"/>
    </xf>
    <xf numFmtId="0" fontId="0" fillId="0" borderId="9" xfId="0" applyBorder="1" applyAlignment="1">
      <alignment horizontal="center"/>
    </xf>
    <xf numFmtId="0" fontId="0" fillId="0" borderId="28" xfId="0" applyBorder="1" applyAlignment="1">
      <alignment horizontal="center"/>
    </xf>
    <xf numFmtId="0" fontId="0" fillId="0" borderId="10" xfId="0" applyBorder="1" applyAlignment="1">
      <alignment horizontal="center"/>
    </xf>
    <xf numFmtId="0" fontId="16" fillId="0" borderId="46" xfId="0" applyFont="1" applyBorder="1" applyAlignment="1">
      <alignment horizontal="center"/>
    </xf>
    <xf numFmtId="0" fontId="16" fillId="0" borderId="39" xfId="0" applyFont="1" applyBorder="1" applyAlignment="1">
      <alignment horizontal="center"/>
    </xf>
    <xf numFmtId="0" fontId="16" fillId="0" borderId="40" xfId="0" applyFont="1"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28" fillId="0" borderId="11" xfId="0" applyFont="1" applyBorder="1" applyAlignment="1">
      <alignment horizontal="center"/>
    </xf>
    <xf numFmtId="0" fontId="28" fillId="0" borderId="0" xfId="0" applyFont="1" applyBorder="1" applyAlignment="1">
      <alignment horizontal="center"/>
    </xf>
    <xf numFmtId="0" fontId="28" fillId="0" borderId="12" xfId="0" applyFont="1" applyBorder="1" applyAlignment="1">
      <alignment horizontal="center"/>
    </xf>
    <xf numFmtId="0" fontId="0" fillId="0" borderId="56" xfId="0" applyBorder="1" applyAlignment="1">
      <alignment horizontal="center"/>
    </xf>
    <xf numFmtId="0" fontId="0" fillId="0" borderId="69" xfId="0" applyBorder="1" applyAlignment="1">
      <alignment horizontal="center"/>
    </xf>
    <xf numFmtId="0" fontId="0" fillId="0" borderId="5" xfId="0" applyBorder="1" applyAlignment="1">
      <alignment horizontal="center"/>
    </xf>
    <xf numFmtId="0" fontId="0" fillId="0" borderId="20" xfId="0" applyBorder="1" applyAlignment="1">
      <alignment horizontal="center"/>
    </xf>
    <xf numFmtId="0" fontId="0" fillId="0" borderId="52" xfId="0" applyBorder="1" applyAlignment="1">
      <alignment horizontal="center"/>
    </xf>
    <xf numFmtId="0" fontId="0" fillId="0" borderId="43" xfId="0" applyBorder="1" applyAlignment="1">
      <alignment horizontal="left"/>
    </xf>
    <xf numFmtId="0" fontId="0" fillId="0" borderId="13" xfId="0" applyBorder="1" applyAlignment="1">
      <alignment horizontal="left"/>
    </xf>
    <xf numFmtId="0" fontId="0" fillId="0" borderId="13" xfId="0" applyBorder="1" applyAlignment="1">
      <alignment horizontal="center"/>
    </xf>
    <xf numFmtId="0" fontId="0" fillId="0" borderId="53" xfId="0" applyBorder="1" applyAlignment="1">
      <alignment horizontal="left"/>
    </xf>
    <xf numFmtId="0" fontId="0" fillId="0" borderId="54" xfId="0" applyBorder="1" applyAlignment="1">
      <alignment horizontal="left"/>
    </xf>
    <xf numFmtId="0" fontId="0" fillId="0" borderId="71" xfId="0" applyBorder="1" applyAlignment="1">
      <alignment horizontal="center"/>
    </xf>
    <xf numFmtId="0" fontId="0" fillId="0" borderId="72" xfId="0" applyBorder="1" applyAlignment="1">
      <alignment horizontal="center"/>
    </xf>
    <xf numFmtId="0" fontId="0" fillId="0" borderId="5" xfId="0" applyBorder="1" applyAlignment="1">
      <alignment horizontal="left"/>
    </xf>
    <xf numFmtId="0" fontId="0" fillId="0" borderId="20" xfId="0" applyBorder="1" applyAlignment="1">
      <alignment horizontal="left"/>
    </xf>
    <xf numFmtId="0" fontId="0" fillId="0" borderId="52" xfId="0" applyBorder="1" applyAlignment="1">
      <alignment horizontal="left"/>
    </xf>
    <xf numFmtId="0" fontId="0" fillId="0" borderId="15" xfId="0" applyBorder="1" applyAlignment="1">
      <alignment horizontal="left"/>
    </xf>
    <xf numFmtId="0" fontId="0" fillId="0" borderId="2" xfId="0" applyBorder="1" applyAlignment="1">
      <alignment horizontal="left"/>
    </xf>
    <xf numFmtId="0" fontId="0" fillId="0" borderId="16" xfId="0" applyBorder="1" applyAlignment="1">
      <alignment horizontal="left"/>
    </xf>
    <xf numFmtId="0" fontId="0" fillId="0" borderId="2" xfId="0" applyBorder="1" applyAlignment="1">
      <alignment horizontal="center"/>
    </xf>
    <xf numFmtId="0" fontId="0" fillId="0" borderId="16" xfId="0" applyBorder="1" applyAlignment="1">
      <alignment horizontal="center"/>
    </xf>
    <xf numFmtId="0" fontId="0" fillId="0" borderId="31" xfId="0" applyBorder="1" applyAlignment="1">
      <alignment horizontal="left"/>
    </xf>
    <xf numFmtId="0" fontId="0" fillId="0" borderId="69" xfId="0" applyBorder="1" applyAlignment="1">
      <alignment horizontal="left"/>
    </xf>
    <xf numFmtId="0" fontId="0" fillId="0" borderId="56" xfId="0" applyBorder="1" applyAlignment="1">
      <alignment horizontal="left"/>
    </xf>
    <xf numFmtId="0" fontId="0" fillId="0" borderId="37" xfId="0" applyBorder="1" applyAlignment="1">
      <alignment horizontal="left"/>
    </xf>
    <xf numFmtId="0" fontId="0" fillId="0" borderId="38" xfId="0" applyBorder="1" applyAlignment="1">
      <alignment horizontal="left"/>
    </xf>
    <xf numFmtId="0" fontId="0" fillId="0" borderId="67" xfId="0" applyBorder="1" applyAlignment="1">
      <alignment horizontal="left"/>
    </xf>
    <xf numFmtId="0" fontId="0" fillId="0" borderId="68" xfId="0" applyBorder="1" applyAlignment="1">
      <alignment horizontal="left"/>
    </xf>
    <xf numFmtId="0" fontId="0" fillId="0" borderId="17" xfId="0" applyBorder="1" applyAlignment="1">
      <alignment horizontal="left"/>
    </xf>
    <xf numFmtId="0" fontId="0" fillId="0" borderId="18" xfId="0" applyBorder="1" applyAlignment="1">
      <alignment horizontal="left"/>
    </xf>
    <xf numFmtId="0" fontId="0" fillId="0" borderId="18" xfId="0" applyBorder="1" applyAlignment="1">
      <alignment horizontal="center"/>
    </xf>
    <xf numFmtId="0" fontId="0" fillId="0" borderId="19" xfId="0" applyBorder="1" applyAlignment="1">
      <alignment horizontal="center"/>
    </xf>
    <xf numFmtId="0" fontId="0" fillId="0" borderId="70" xfId="0" applyBorder="1" applyAlignment="1">
      <alignment horizontal="center"/>
    </xf>
    <xf numFmtId="0" fontId="16" fillId="0" borderId="0" xfId="0" applyFont="1" applyBorder="1" applyAlignment="1">
      <alignment horizontal="center"/>
    </xf>
    <xf numFmtId="0" fontId="0" fillId="19" borderId="70" xfId="0" applyFill="1" applyBorder="1" applyAlignment="1">
      <alignment horizontal="center"/>
    </xf>
    <xf numFmtId="0" fontId="0" fillId="19" borderId="71" xfId="0" applyFill="1" applyBorder="1" applyAlignment="1">
      <alignment horizontal="center"/>
    </xf>
    <xf numFmtId="0" fontId="0" fillId="19" borderId="72" xfId="0" applyFill="1" applyBorder="1" applyAlignment="1">
      <alignment horizontal="center"/>
    </xf>
    <xf numFmtId="0" fontId="0" fillId="19" borderId="5" xfId="0" applyFill="1" applyBorder="1" applyAlignment="1">
      <alignment horizontal="center"/>
    </xf>
    <xf numFmtId="0" fontId="0" fillId="19" borderId="20" xfId="0" applyFill="1" applyBorder="1" applyAlignment="1">
      <alignment horizontal="center"/>
    </xf>
    <xf numFmtId="0" fontId="0" fillId="19" borderId="13" xfId="0" applyFill="1" applyBorder="1" applyAlignment="1">
      <alignment horizontal="center"/>
    </xf>
    <xf numFmtId="0" fontId="0" fillId="0" borderId="50" xfId="0" applyBorder="1" applyAlignment="1">
      <alignment horizontal="center"/>
    </xf>
    <xf numFmtId="0" fontId="0" fillId="0" borderId="49" xfId="0" applyBorder="1" applyAlignment="1">
      <alignment horizontal="center"/>
    </xf>
    <xf numFmtId="0" fontId="0" fillId="0" borderId="68" xfId="0" applyBorder="1" applyAlignment="1">
      <alignment horizontal="center"/>
    </xf>
    <xf numFmtId="0" fontId="16" fillId="19" borderId="46" xfId="0" applyFont="1" applyFill="1" applyBorder="1" applyAlignment="1">
      <alignment horizontal="left"/>
    </xf>
    <xf numFmtId="0" fontId="16" fillId="19" borderId="39" xfId="0" applyFont="1" applyFill="1" applyBorder="1" applyAlignment="1">
      <alignment horizontal="left"/>
    </xf>
    <xf numFmtId="0" fontId="16" fillId="19" borderId="40" xfId="0" applyFont="1" applyFill="1" applyBorder="1" applyAlignment="1">
      <alignment horizontal="left"/>
    </xf>
    <xf numFmtId="0" fontId="16" fillId="12" borderId="46" xfId="0" applyFont="1" applyFill="1" applyBorder="1" applyAlignment="1">
      <alignment horizontal="center"/>
    </xf>
    <xf numFmtId="0" fontId="16" fillId="12" borderId="39" xfId="0" applyFont="1" applyFill="1" applyBorder="1" applyAlignment="1">
      <alignment horizontal="center"/>
    </xf>
    <xf numFmtId="0" fontId="16" fillId="12" borderId="40" xfId="0" applyFont="1" applyFill="1" applyBorder="1" applyAlignment="1">
      <alignment horizontal="center"/>
    </xf>
    <xf numFmtId="0" fontId="16" fillId="12" borderId="46" xfId="0" applyFont="1" applyFill="1" applyBorder="1" applyAlignment="1">
      <alignment horizontal="left"/>
    </xf>
    <xf numFmtId="0" fontId="16" fillId="12" borderId="39" xfId="0" applyFont="1" applyFill="1" applyBorder="1" applyAlignment="1">
      <alignment horizontal="left"/>
    </xf>
    <xf numFmtId="0" fontId="16" fillId="12" borderId="40" xfId="0" applyFont="1" applyFill="1" applyBorder="1" applyAlignment="1">
      <alignment horizontal="left"/>
    </xf>
    <xf numFmtId="0" fontId="16" fillId="13" borderId="46" xfId="0" applyFont="1" applyFill="1" applyBorder="1" applyAlignment="1">
      <alignment horizontal="left"/>
    </xf>
    <xf numFmtId="0" fontId="16" fillId="13" borderId="40" xfId="0" applyFont="1" applyFill="1" applyBorder="1" applyAlignment="1">
      <alignment horizontal="left"/>
    </xf>
    <xf numFmtId="0" fontId="59" fillId="0" borderId="48" xfId="0" applyFont="1" applyBorder="1" applyAlignment="1">
      <alignment horizontal="center" vertical="center" wrapText="1"/>
    </xf>
    <xf numFmtId="0" fontId="59" fillId="0" borderId="32" xfId="0" applyFont="1" applyBorder="1" applyAlignment="1">
      <alignment horizontal="center" vertical="center" wrapText="1"/>
    </xf>
    <xf numFmtId="0" fontId="59" fillId="0" borderId="34" xfId="0" applyFont="1" applyBorder="1" applyAlignment="1">
      <alignment horizontal="center" vertical="center" wrapText="1"/>
    </xf>
    <xf numFmtId="0" fontId="59" fillId="0" borderId="70" xfId="0" applyFont="1" applyBorder="1" applyAlignment="1">
      <alignment horizontal="center" vertical="center" wrapText="1"/>
    </xf>
    <xf numFmtId="0" fontId="59" fillId="0" borderId="71" xfId="0" applyFont="1" applyBorder="1" applyAlignment="1">
      <alignment horizontal="center" vertical="center" wrapText="1"/>
    </xf>
    <xf numFmtId="0" fontId="59" fillId="0" borderId="72" xfId="0" applyFont="1" applyBorder="1" applyAlignment="1">
      <alignment horizontal="center" vertical="center" wrapText="1"/>
    </xf>
    <xf numFmtId="0" fontId="55" fillId="0" borderId="7" xfId="0" applyFont="1" applyBorder="1" applyAlignment="1">
      <alignment horizontal="left" vertical="top" wrapText="1"/>
    </xf>
    <xf numFmtId="0" fontId="55" fillId="0" borderId="36" xfId="0" applyFont="1" applyBorder="1" applyAlignment="1">
      <alignment horizontal="left" vertical="top" wrapText="1"/>
    </xf>
    <xf numFmtId="0" fontId="55" fillId="0" borderId="8" xfId="0" applyFont="1" applyBorder="1" applyAlignment="1">
      <alignment horizontal="left" vertical="top" wrapText="1"/>
    </xf>
    <xf numFmtId="0" fontId="55" fillId="0" borderId="11" xfId="0" applyFont="1" applyBorder="1" applyAlignment="1">
      <alignment horizontal="left" vertical="top" wrapText="1"/>
    </xf>
    <xf numFmtId="0" fontId="55" fillId="0" borderId="0" xfId="0" applyFont="1" applyBorder="1" applyAlignment="1">
      <alignment horizontal="left" vertical="top" wrapText="1"/>
    </xf>
    <xf numFmtId="0" fontId="55" fillId="0" borderId="12" xfId="0" applyFont="1" applyBorder="1" applyAlignment="1">
      <alignment horizontal="left" vertical="top" wrapText="1"/>
    </xf>
    <xf numFmtId="0" fontId="55" fillId="0" borderId="9" xfId="0" applyFont="1" applyBorder="1" applyAlignment="1">
      <alignment horizontal="left" vertical="top" wrapText="1"/>
    </xf>
    <xf numFmtId="0" fontId="55" fillId="0" borderId="28" xfId="0" applyFont="1" applyBorder="1" applyAlignment="1">
      <alignment horizontal="left" vertical="top" wrapText="1"/>
    </xf>
    <xf numFmtId="0" fontId="55" fillId="0" borderId="10" xfId="0" applyFont="1" applyBorder="1" applyAlignment="1">
      <alignment horizontal="left" vertical="top" wrapText="1"/>
    </xf>
    <xf numFmtId="0" fontId="59" fillId="0" borderId="51"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12" xfId="0" applyFont="1" applyBorder="1" applyAlignment="1">
      <alignment horizontal="center" vertical="center" wrapText="1"/>
    </xf>
    <xf numFmtId="0" fontId="69" fillId="0" borderId="7" xfId="0" applyFont="1" applyBorder="1" applyAlignment="1">
      <alignment horizontal="center" vertical="top" wrapText="1"/>
    </xf>
    <xf numFmtId="0" fontId="69" fillId="0" borderId="36" xfId="0" applyFont="1" applyBorder="1" applyAlignment="1">
      <alignment horizontal="center" vertical="top" wrapText="1"/>
    </xf>
    <xf numFmtId="0" fontId="69" fillId="0" borderId="8" xfId="0" applyFont="1" applyBorder="1" applyAlignment="1">
      <alignment horizontal="center" vertical="top" wrapText="1"/>
    </xf>
    <xf numFmtId="0" fontId="54" fillId="0" borderId="46" xfId="0" applyFont="1" applyBorder="1" applyAlignment="1">
      <alignment horizontal="center"/>
    </xf>
    <xf numFmtId="0" fontId="54" fillId="0" borderId="40" xfId="0" applyFont="1" applyBorder="1" applyAlignment="1">
      <alignment horizontal="center"/>
    </xf>
    <xf numFmtId="0" fontId="54" fillId="0" borderId="39" xfId="0" applyFont="1" applyBorder="1" applyAlignment="1">
      <alignment horizontal="center"/>
    </xf>
    <xf numFmtId="0" fontId="57" fillId="0" borderId="39" xfId="0" applyFont="1" applyBorder="1" applyAlignment="1">
      <alignment horizontal="center" vertical="center"/>
    </xf>
    <xf numFmtId="0" fontId="57" fillId="0" borderId="40" xfId="0" applyFont="1" applyBorder="1" applyAlignment="1">
      <alignment horizontal="center" vertical="center"/>
    </xf>
    <xf numFmtId="0" fontId="61" fillId="0" borderId="46" xfId="0" applyFont="1" applyBorder="1" applyAlignment="1">
      <alignment horizontal="center" vertical="top" wrapText="1"/>
    </xf>
    <xf numFmtId="0" fontId="61" fillId="0" borderId="39" xfId="0" applyFont="1" applyBorder="1" applyAlignment="1">
      <alignment horizontal="center" vertical="top" wrapText="1"/>
    </xf>
    <xf numFmtId="0" fontId="61" fillId="0" borderId="40" xfId="0" applyFont="1" applyBorder="1" applyAlignment="1">
      <alignment horizontal="center" vertical="top" wrapText="1"/>
    </xf>
    <xf numFmtId="0" fontId="60" fillId="15" borderId="46" xfId="0" applyFont="1" applyFill="1" applyBorder="1" applyAlignment="1">
      <alignment horizontal="center" vertical="top" wrapText="1"/>
    </xf>
    <xf numFmtId="0" fontId="60" fillId="15" borderId="40" xfId="0" applyFont="1" applyFill="1" applyBorder="1" applyAlignment="1">
      <alignment horizontal="center" vertical="top" wrapText="1"/>
    </xf>
    <xf numFmtId="0" fontId="55" fillId="12" borderId="23" xfId="0" applyFont="1" applyFill="1" applyBorder="1" applyAlignment="1">
      <alignment vertical="center"/>
    </xf>
    <xf numFmtId="0" fontId="55" fillId="12" borderId="24" xfId="0" applyFont="1" applyFill="1" applyBorder="1" applyAlignment="1">
      <alignment vertical="center"/>
    </xf>
    <xf numFmtId="0" fontId="55" fillId="12" borderId="25" xfId="0" applyFont="1" applyFill="1" applyBorder="1" applyAlignment="1">
      <alignment vertical="center"/>
    </xf>
    <xf numFmtId="0" fontId="76" fillId="0" borderId="32" xfId="0" applyFont="1" applyBorder="1" applyAlignment="1">
      <alignment vertical="top" wrapText="1"/>
    </xf>
    <xf numFmtId="0" fontId="76" fillId="0" borderId="0" xfId="0" applyFont="1" applyBorder="1" applyAlignment="1">
      <alignment vertical="top" wrapText="1"/>
    </xf>
    <xf numFmtId="0" fontId="76" fillId="0" borderId="30" xfId="0" applyFont="1" applyBorder="1" applyAlignment="1">
      <alignment vertical="top" wrapText="1"/>
    </xf>
    <xf numFmtId="0" fontId="71" fillId="0" borderId="23" xfId="0" applyFont="1" applyBorder="1" applyAlignment="1">
      <alignment horizontal="left" vertical="center" wrapText="1"/>
    </xf>
    <xf numFmtId="0" fontId="71" fillId="0" borderId="25" xfId="0" applyFont="1" applyBorder="1" applyAlignment="1">
      <alignment horizontal="left" vertical="center" wrapText="1"/>
    </xf>
    <xf numFmtId="0" fontId="71" fillId="20" borderId="23" xfId="0" applyFont="1" applyFill="1" applyBorder="1" applyAlignment="1">
      <alignment horizontal="left" vertical="top" wrapText="1"/>
    </xf>
    <xf numFmtId="0" fontId="71" fillId="20" borderId="24" xfId="0" applyFont="1" applyFill="1" applyBorder="1" applyAlignment="1">
      <alignment horizontal="left" vertical="top" wrapText="1"/>
    </xf>
    <xf numFmtId="0" fontId="71" fillId="20" borderId="25" xfId="0" applyFont="1" applyFill="1" applyBorder="1" applyAlignment="1">
      <alignment horizontal="left" vertical="top" wrapText="1"/>
    </xf>
    <xf numFmtId="0" fontId="76" fillId="0" borderId="23" xfId="0" applyFont="1" applyBorder="1" applyAlignment="1">
      <alignment horizontal="left" vertical="top" wrapText="1"/>
    </xf>
    <xf numFmtId="0" fontId="76" fillId="0" borderId="25" xfId="0" applyFont="1" applyBorder="1" applyAlignment="1">
      <alignment horizontal="left" vertical="top" wrapText="1"/>
    </xf>
    <xf numFmtId="0" fontId="71" fillId="0" borderId="23" xfId="0" applyFont="1" applyBorder="1" applyAlignment="1">
      <alignment horizontal="left" vertical="top" wrapText="1"/>
    </xf>
    <xf numFmtId="0" fontId="71" fillId="0" borderId="25" xfId="0" applyFont="1" applyBorder="1" applyAlignment="1">
      <alignment horizontal="left" vertical="top" wrapText="1"/>
    </xf>
    <xf numFmtId="0" fontId="55" fillId="0" borderId="7" xfId="0" applyFont="1" applyBorder="1" applyAlignment="1">
      <alignment horizontal="left" vertical="center" wrapText="1"/>
    </xf>
    <xf numFmtId="0" fontId="55" fillId="0" borderId="36"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0" fontId="55" fillId="0" borderId="28" xfId="0" applyFont="1" applyBorder="1" applyAlignment="1">
      <alignment horizontal="left" vertical="center" wrapText="1"/>
    </xf>
    <xf numFmtId="0" fontId="55" fillId="0" borderId="10" xfId="0" applyFont="1" applyBorder="1" applyAlignment="1">
      <alignment horizontal="left" vertical="center" wrapText="1"/>
    </xf>
    <xf numFmtId="0" fontId="59" fillId="0" borderId="56"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38" xfId="0" applyFont="1" applyBorder="1" applyAlignment="1">
      <alignment horizontal="center" vertical="center" wrapText="1"/>
    </xf>
    <xf numFmtId="0" fontId="61" fillId="16" borderId="5" xfId="0" applyFont="1" applyFill="1" applyBorder="1" applyAlignment="1">
      <alignment vertical="center"/>
    </xf>
    <xf numFmtId="0" fontId="55" fillId="0" borderId="20" xfId="0" applyFont="1" applyBorder="1" applyAlignment="1"/>
    <xf numFmtId="0" fontId="55" fillId="0" borderId="13" xfId="0" applyFont="1" applyBorder="1" applyAlignment="1"/>
    <xf numFmtId="0" fontId="79" fillId="10" borderId="46" xfId="0" applyFont="1" applyFill="1" applyBorder="1" applyAlignment="1">
      <alignment horizontal="center" vertical="top" wrapText="1"/>
    </xf>
    <xf numFmtId="0" fontId="79" fillId="10" borderId="40" xfId="0" applyFont="1" applyFill="1" applyBorder="1" applyAlignment="1">
      <alignment horizontal="center" vertical="top" wrapText="1"/>
    </xf>
    <xf numFmtId="0" fontId="85" fillId="0" borderId="7" xfId="0" applyFont="1" applyBorder="1" applyAlignment="1">
      <alignment horizontal="left" vertical="center" wrapText="1"/>
    </xf>
    <xf numFmtId="0" fontId="85" fillId="0" borderId="36" xfId="0" applyFont="1" applyBorder="1" applyAlignment="1">
      <alignment horizontal="left" vertical="center" wrapText="1"/>
    </xf>
    <xf numFmtId="0" fontId="85" fillId="0" borderId="8" xfId="0" applyFont="1" applyBorder="1" applyAlignment="1">
      <alignment horizontal="left" vertical="center" wrapText="1"/>
    </xf>
    <xf numFmtId="0" fontId="85" fillId="0" borderId="11" xfId="0" applyFont="1" applyBorder="1" applyAlignment="1">
      <alignment horizontal="left" vertical="center" wrapText="1"/>
    </xf>
    <xf numFmtId="0" fontId="85" fillId="0" borderId="0" xfId="0" applyFont="1" applyBorder="1" applyAlignment="1">
      <alignment horizontal="left" vertical="center" wrapText="1"/>
    </xf>
    <xf numFmtId="0" fontId="85" fillId="0" borderId="12" xfId="0" applyFont="1" applyBorder="1" applyAlignment="1">
      <alignment horizontal="left" vertical="center" wrapText="1"/>
    </xf>
    <xf numFmtId="0" fontId="85" fillId="0" borderId="9" xfId="0" applyFont="1" applyBorder="1" applyAlignment="1">
      <alignment horizontal="left" vertical="center" wrapText="1"/>
    </xf>
    <xf numFmtId="0" fontId="85" fillId="0" borderId="28" xfId="0" applyFont="1" applyBorder="1" applyAlignment="1">
      <alignment horizontal="left" vertical="center" wrapText="1"/>
    </xf>
    <xf numFmtId="0" fontId="85" fillId="0" borderId="10" xfId="0" applyFont="1" applyBorder="1" applyAlignment="1">
      <alignment horizontal="left" vertical="center" wrapText="1"/>
    </xf>
    <xf numFmtId="0" fontId="59" fillId="0" borderId="0" xfId="0" applyFont="1" applyAlignment="1">
      <alignment horizontal="left" vertical="center"/>
    </xf>
    <xf numFmtId="0" fontId="55" fillId="9" borderId="23" xfId="0" applyFont="1" applyFill="1" applyBorder="1" applyAlignment="1">
      <alignment horizontal="left" vertical="center"/>
    </xf>
    <xf numFmtId="0" fontId="55" fillId="9" borderId="24" xfId="0" applyFont="1" applyFill="1" applyBorder="1" applyAlignment="1">
      <alignment horizontal="left" vertical="center"/>
    </xf>
    <xf numFmtId="0" fontId="55" fillId="9" borderId="25" xfId="0" applyFont="1" applyFill="1" applyBorder="1" applyAlignment="1">
      <alignment horizontal="left" vertical="center"/>
    </xf>
    <xf numFmtId="0" fontId="67" fillId="25" borderId="23" xfId="0" applyFont="1" applyFill="1" applyBorder="1" applyAlignment="1">
      <alignment horizontal="justify" vertical="top" wrapText="1"/>
    </xf>
    <xf numFmtId="0" fontId="67" fillId="25" borderId="24" xfId="0" applyFont="1" applyFill="1" applyBorder="1" applyAlignment="1">
      <alignment horizontal="justify" vertical="top" wrapText="1"/>
    </xf>
    <xf numFmtId="0" fontId="67" fillId="25" borderId="25" xfId="0" applyFont="1" applyFill="1" applyBorder="1" applyAlignment="1">
      <alignment horizontal="justify" vertical="top" wrapText="1"/>
    </xf>
    <xf numFmtId="0" fontId="64" fillId="0" borderId="7" xfId="0" applyFont="1" applyBorder="1" applyAlignment="1">
      <alignment horizontal="center" vertical="center"/>
    </xf>
    <xf numFmtId="0" fontId="64" fillId="0" borderId="36" xfId="0" applyFont="1" applyBorder="1" applyAlignment="1">
      <alignment horizontal="center" vertical="center"/>
    </xf>
    <xf numFmtId="0" fontId="64" fillId="0" borderId="8" xfId="0" applyFont="1" applyBorder="1" applyAlignment="1">
      <alignment horizontal="center" vertical="center"/>
    </xf>
    <xf numFmtId="0" fontId="64" fillId="0" borderId="81" xfId="0" applyFont="1" applyBorder="1" applyAlignment="1">
      <alignment horizontal="center"/>
    </xf>
    <xf numFmtId="0" fontId="64" fillId="0" borderId="82" xfId="0" applyFont="1" applyBorder="1" applyAlignment="1">
      <alignment horizontal="center"/>
    </xf>
    <xf numFmtId="0" fontId="64" fillId="0" borderId="83" xfId="0" applyFont="1" applyBorder="1" applyAlignment="1">
      <alignment horizontal="center"/>
    </xf>
    <xf numFmtId="0" fontId="80" fillId="12" borderId="20" xfId="0" applyFont="1" applyFill="1" applyBorder="1" applyAlignment="1">
      <alignment horizontal="left" vertical="top" wrapText="1"/>
    </xf>
    <xf numFmtId="0" fontId="55" fillId="0" borderId="20" xfId="0" applyFont="1" applyBorder="1" applyAlignment="1">
      <alignment horizontal="left" vertical="top" wrapText="1"/>
    </xf>
    <xf numFmtId="0" fontId="55" fillId="0" borderId="13" xfId="0" applyFont="1" applyBorder="1" applyAlignment="1">
      <alignment horizontal="left" vertical="top" wrapText="1"/>
    </xf>
    <xf numFmtId="0" fontId="60" fillId="15" borderId="46" xfId="0" applyFont="1" applyFill="1" applyBorder="1" applyAlignment="1">
      <alignment horizontal="center" vertical="center" wrapText="1"/>
    </xf>
    <xf numFmtId="0" fontId="60" fillId="15" borderId="40" xfId="0" applyFont="1" applyFill="1" applyBorder="1" applyAlignment="1">
      <alignment horizontal="center" vertical="center" wrapText="1"/>
    </xf>
    <xf numFmtId="0" fontId="55" fillId="18" borderId="2" xfId="0" applyFont="1" applyFill="1" applyBorder="1" applyAlignment="1">
      <alignment horizontal="center" vertical="center"/>
    </xf>
    <xf numFmtId="0" fontId="79" fillId="0" borderId="0" xfId="0" applyFont="1" applyFill="1" applyBorder="1" applyAlignment="1">
      <alignment horizontal="center" vertical="top" wrapText="1"/>
    </xf>
    <xf numFmtId="0" fontId="69" fillId="0" borderId="81" xfId="0" applyFont="1" applyBorder="1" applyAlignment="1">
      <alignment horizontal="center"/>
    </xf>
    <xf numFmtId="0" fontId="69" fillId="0" borderId="82" xfId="0" applyFont="1" applyBorder="1" applyAlignment="1">
      <alignment horizontal="center"/>
    </xf>
    <xf numFmtId="0" fontId="69" fillId="0" borderId="83" xfId="0" applyFont="1" applyBorder="1" applyAlignment="1">
      <alignment horizontal="center"/>
    </xf>
    <xf numFmtId="0" fontId="55" fillId="13" borderId="23" xfId="0" applyFont="1" applyFill="1" applyBorder="1" applyAlignment="1">
      <alignment horizontal="center" vertical="center"/>
    </xf>
    <xf numFmtId="0" fontId="55" fillId="13" borderId="24" xfId="0" applyFont="1" applyFill="1" applyBorder="1" applyAlignment="1">
      <alignment horizontal="center" vertical="center"/>
    </xf>
    <xf numFmtId="0" fontId="55" fillId="13" borderId="25" xfId="0" applyFont="1" applyFill="1" applyBorder="1" applyAlignment="1">
      <alignment horizontal="center" vertical="center"/>
    </xf>
    <xf numFmtId="0" fontId="61" fillId="15" borderId="47" xfId="0" applyFont="1" applyFill="1" applyBorder="1" applyAlignment="1">
      <alignment horizontal="center" vertical="top" wrapText="1"/>
    </xf>
    <xf numFmtId="0" fontId="61" fillId="15" borderId="45" xfId="0" applyFont="1" applyFill="1" applyBorder="1" applyAlignment="1">
      <alignment horizontal="center" vertical="top" wrapText="1"/>
    </xf>
    <xf numFmtId="0" fontId="61" fillId="15" borderId="44" xfId="0" applyFont="1" applyFill="1" applyBorder="1" applyAlignment="1">
      <alignment horizontal="center" vertical="top" wrapText="1"/>
    </xf>
    <xf numFmtId="0" fontId="63" fillId="15" borderId="47" xfId="0" applyFont="1" applyFill="1" applyBorder="1" applyAlignment="1">
      <alignment horizontal="center" vertical="top" wrapText="1"/>
    </xf>
    <xf numFmtId="0" fontId="63" fillId="15" borderId="45" xfId="0" applyFont="1" applyFill="1" applyBorder="1" applyAlignment="1">
      <alignment horizontal="center" vertical="top" wrapText="1"/>
    </xf>
    <xf numFmtId="0" fontId="63" fillId="15" borderId="44" xfId="0" applyFont="1" applyFill="1" applyBorder="1" applyAlignment="1">
      <alignment horizontal="center" vertical="top" wrapText="1"/>
    </xf>
    <xf numFmtId="0" fontId="65" fillId="15" borderId="45" xfId="0" applyFont="1" applyFill="1" applyBorder="1" applyAlignment="1">
      <alignment horizontal="center" vertical="top" wrapText="1"/>
    </xf>
    <xf numFmtId="0" fontId="65" fillId="15" borderId="44" xfId="0" applyFont="1" applyFill="1" applyBorder="1" applyAlignment="1">
      <alignment horizontal="center" vertical="top" wrapText="1"/>
    </xf>
    <xf numFmtId="0" fontId="31" fillId="0" borderId="0" xfId="0" applyFont="1" applyFill="1" applyBorder="1" applyAlignment="1" applyProtection="1">
      <alignment horizontal="left" vertical="center" wrapText="1"/>
      <protection locked="0"/>
    </xf>
    <xf numFmtId="164" fontId="31" fillId="0" borderId="0" xfId="1" applyFont="1" applyFill="1" applyBorder="1" applyAlignment="1" applyProtection="1">
      <alignment horizontal="left" vertical="center" wrapText="1"/>
      <protection locked="0"/>
    </xf>
    <xf numFmtId="0" fontId="30" fillId="0" borderId="0" xfId="0" applyFont="1" applyFill="1" applyBorder="1" applyAlignment="1" applyProtection="1">
      <alignment horizontal="left" vertical="center" wrapText="1"/>
      <protection locked="0"/>
    </xf>
    <xf numFmtId="164" fontId="31" fillId="5" borderId="2" xfId="1" applyFont="1" applyFill="1" applyBorder="1" applyAlignment="1" applyProtection="1">
      <alignment horizontal="left" vertical="center" wrapText="1"/>
      <protection locked="0"/>
    </xf>
    <xf numFmtId="0" fontId="30" fillId="5" borderId="2" xfId="0" applyFont="1" applyFill="1" applyBorder="1" applyAlignment="1" applyProtection="1">
      <alignment horizontal="left" vertical="center" wrapText="1"/>
      <protection locked="0"/>
    </xf>
    <xf numFmtId="0" fontId="30" fillId="5" borderId="23" xfId="0" applyFont="1" applyFill="1" applyBorder="1" applyAlignment="1" applyProtection="1">
      <alignment horizontal="left" vertical="center" wrapText="1"/>
      <protection locked="0"/>
    </xf>
    <xf numFmtId="0" fontId="30" fillId="19" borderId="5" xfId="0" applyFont="1" applyFill="1" applyBorder="1" applyAlignment="1">
      <alignment horizontal="center" wrapText="1"/>
    </xf>
    <xf numFmtId="0" fontId="30" fillId="19" borderId="20" xfId="0" applyFont="1" applyFill="1" applyBorder="1" applyAlignment="1">
      <alignment horizontal="center" wrapText="1"/>
    </xf>
    <xf numFmtId="0" fontId="24" fillId="15" borderId="43" xfId="0" applyFont="1" applyFill="1" applyBorder="1" applyAlignment="1">
      <alignment horizontal="center" vertical="top" wrapText="1"/>
    </xf>
    <xf numFmtId="0" fontId="24" fillId="15" borderId="20" xfId="0" applyFont="1" applyFill="1" applyBorder="1" applyAlignment="1">
      <alignment horizontal="center" vertical="top" wrapText="1"/>
    </xf>
    <xf numFmtId="0" fontId="24" fillId="15" borderId="13" xfId="0" applyFont="1" applyFill="1" applyBorder="1" applyAlignment="1">
      <alignment horizontal="center" vertical="top" wrapText="1"/>
    </xf>
    <xf numFmtId="0" fontId="24" fillId="15" borderId="33" xfId="0" applyFont="1" applyFill="1" applyBorder="1" applyAlignment="1">
      <alignment horizontal="center" vertical="top" wrapText="1"/>
    </xf>
    <xf numFmtId="0" fontId="24" fillId="15" borderId="32" xfId="0" applyFont="1" applyFill="1" applyBorder="1" applyAlignment="1">
      <alignment horizontal="center" vertical="top" wrapText="1"/>
    </xf>
    <xf numFmtId="164" fontId="27" fillId="0" borderId="0" xfId="1" applyFont="1" applyFill="1" applyBorder="1" applyAlignment="1">
      <alignment horizontal="center" vertical="center" wrapText="1"/>
    </xf>
    <xf numFmtId="0" fontId="22" fillId="15" borderId="47" xfId="0" applyFont="1" applyFill="1" applyBorder="1" applyAlignment="1">
      <alignment horizontal="center" vertical="top" wrapText="1"/>
    </xf>
    <xf numFmtId="0" fontId="7" fillId="15" borderId="45" xfId="0" applyFont="1" applyFill="1" applyBorder="1" applyAlignment="1">
      <alignment horizontal="center" vertical="top" wrapText="1"/>
    </xf>
    <xf numFmtId="0" fontId="7" fillId="15" borderId="44" xfId="0" applyFont="1" applyFill="1" applyBorder="1" applyAlignment="1">
      <alignment horizontal="center" vertical="top" wrapText="1"/>
    </xf>
    <xf numFmtId="164" fontId="12" fillId="0" borderId="53" xfId="1" applyFont="1" applyBorder="1" applyAlignment="1">
      <alignment horizontal="center" vertical="center" wrapText="1"/>
    </xf>
    <xf numFmtId="164" fontId="12" fillId="0" borderId="54" xfId="1" applyFont="1" applyBorder="1" applyAlignment="1">
      <alignment horizontal="center" vertical="center" wrapText="1"/>
    </xf>
    <xf numFmtId="164" fontId="12" fillId="0" borderId="55" xfId="1" applyFont="1" applyBorder="1" applyAlignment="1">
      <alignment horizontal="center" vertical="center" wrapText="1"/>
    </xf>
    <xf numFmtId="164" fontId="12" fillId="4" borderId="1" xfId="1" applyFont="1" applyFill="1" applyBorder="1" applyAlignment="1">
      <alignment horizontal="center" wrapText="1"/>
    </xf>
    <xf numFmtId="164" fontId="13" fillId="4" borderId="1" xfId="1" applyFont="1" applyFill="1" applyBorder="1" applyAlignment="1">
      <alignment horizontal="center" wrapText="1"/>
    </xf>
    <xf numFmtId="0" fontId="22" fillId="15" borderId="45" xfId="0" applyFont="1" applyFill="1" applyBorder="1" applyAlignment="1">
      <alignment horizontal="center" vertical="top" wrapText="1"/>
    </xf>
    <xf numFmtId="0" fontId="22" fillId="15" borderId="44" xfId="0" applyFont="1" applyFill="1" applyBorder="1" applyAlignment="1">
      <alignment horizontal="center" vertical="top" wrapText="1"/>
    </xf>
    <xf numFmtId="164" fontId="12" fillId="0" borderId="64" xfId="1" applyFont="1" applyFill="1" applyBorder="1" applyAlignment="1">
      <alignment horizontal="center" vertical="center"/>
    </xf>
    <xf numFmtId="164" fontId="12" fillId="0" borderId="65" xfId="1" applyFont="1" applyFill="1" applyBorder="1" applyAlignment="1">
      <alignment horizontal="center" vertical="center"/>
    </xf>
    <xf numFmtId="164" fontId="12" fillId="0" borderId="66" xfId="1" applyFont="1" applyFill="1" applyBorder="1" applyAlignment="1">
      <alignment horizontal="center" vertical="center"/>
    </xf>
    <xf numFmtId="164" fontId="15" fillId="23" borderId="14" xfId="1" applyFont="1" applyFill="1" applyBorder="1" applyAlignment="1">
      <alignment horizontal="center" wrapText="1"/>
    </xf>
    <xf numFmtId="164" fontId="15" fillId="23" borderId="3" xfId="1" applyFont="1" applyFill="1" applyBorder="1" applyAlignment="1">
      <alignment horizontal="center" wrapText="1"/>
    </xf>
    <xf numFmtId="164" fontId="15" fillId="23" borderId="21" xfId="1" applyFont="1" applyFill="1" applyBorder="1" applyAlignment="1">
      <alignment horizontal="center" wrapText="1"/>
    </xf>
    <xf numFmtId="0" fontId="22" fillId="15" borderId="9" xfId="0" applyFont="1" applyFill="1" applyBorder="1" applyAlignment="1">
      <alignment horizontal="center" vertical="top" wrapText="1"/>
    </xf>
    <xf numFmtId="0" fontId="22" fillId="15" borderId="10" xfId="0" applyFont="1" applyFill="1" applyBorder="1" applyAlignment="1">
      <alignment horizontal="center" vertical="top" wrapText="1"/>
    </xf>
    <xf numFmtId="0" fontId="22" fillId="15" borderId="46" xfId="0" applyFont="1" applyFill="1" applyBorder="1" applyAlignment="1">
      <alignment horizontal="center" vertical="top" wrapText="1"/>
    </xf>
    <xf numFmtId="0" fontId="22" fillId="15" borderId="39" xfId="0" applyFont="1" applyFill="1" applyBorder="1" applyAlignment="1">
      <alignment horizontal="center" vertical="top" wrapText="1"/>
    </xf>
    <xf numFmtId="0" fontId="22" fillId="15" borderId="40" xfId="0" applyFont="1" applyFill="1" applyBorder="1" applyAlignment="1">
      <alignment horizontal="center" vertical="top" wrapText="1"/>
    </xf>
    <xf numFmtId="164" fontId="12" fillId="16" borderId="53" xfId="1" applyFont="1" applyFill="1" applyBorder="1" applyAlignment="1">
      <alignment horizontal="center" vertical="center" wrapText="1"/>
    </xf>
    <xf numFmtId="164" fontId="12" fillId="16" borderId="54" xfId="1" applyFont="1" applyFill="1" applyBorder="1" applyAlignment="1">
      <alignment horizontal="center" vertical="center" wrapText="1"/>
    </xf>
    <xf numFmtId="164" fontId="12" fillId="16" borderId="55" xfId="1" applyFont="1" applyFill="1" applyBorder="1" applyAlignment="1">
      <alignment horizontal="center" vertical="center" wrapText="1"/>
    </xf>
    <xf numFmtId="164" fontId="13" fillId="22" borderId="80" xfId="1" applyFont="1" applyFill="1" applyBorder="1" applyAlignment="1">
      <alignment horizontal="center"/>
    </xf>
    <xf numFmtId="164" fontId="13" fillId="22" borderId="3" xfId="1" applyFont="1" applyFill="1" applyBorder="1" applyAlignment="1">
      <alignment horizontal="center"/>
    </xf>
    <xf numFmtId="164" fontId="13" fillId="22" borderId="6" xfId="1" applyFont="1" applyFill="1" applyBorder="1" applyAlignment="1">
      <alignment horizontal="center"/>
    </xf>
    <xf numFmtId="0" fontId="102" fillId="10" borderId="0" xfId="8" applyFont="1" applyFill="1" applyBorder="1" applyAlignment="1">
      <alignment horizontal="left" vertical="top"/>
    </xf>
    <xf numFmtId="0" fontId="93" fillId="10" borderId="0" xfId="8" applyFont="1" applyFill="1" applyBorder="1" applyAlignment="1">
      <alignment horizontal="left" vertical="top"/>
    </xf>
    <xf numFmtId="0" fontId="91" fillId="10" borderId="0" xfId="0" applyFont="1" applyFill="1" applyBorder="1" applyAlignment="1">
      <alignment horizontal="center"/>
    </xf>
    <xf numFmtId="0" fontId="93" fillId="10" borderId="0" xfId="8" applyFont="1" applyFill="1" applyBorder="1" applyAlignment="1">
      <alignment horizontal="left" vertical="top" wrapText="1"/>
    </xf>
    <xf numFmtId="0" fontId="98" fillId="10" borderId="0" xfId="8" applyFont="1" applyFill="1" applyBorder="1" applyAlignment="1">
      <alignment horizontal="left" vertical="top"/>
    </xf>
    <xf numFmtId="0" fontId="95" fillId="0" borderId="18" xfId="0" applyFont="1" applyBorder="1" applyAlignment="1" applyProtection="1">
      <alignment horizontal="center"/>
      <protection locked="0"/>
    </xf>
    <xf numFmtId="0" fontId="95" fillId="0" borderId="19" xfId="0" applyFont="1" applyBorder="1" applyAlignment="1" applyProtection="1">
      <alignment horizontal="center"/>
      <protection locked="0"/>
    </xf>
    <xf numFmtId="0" fontId="95" fillId="0" borderId="5" xfId="0" applyFont="1" applyBorder="1" applyAlignment="1">
      <alignment horizontal="left"/>
    </xf>
    <xf numFmtId="0" fontId="95" fillId="0" borderId="20" xfId="0" applyFont="1" applyBorder="1" applyAlignment="1">
      <alignment horizontal="left"/>
    </xf>
    <xf numFmtId="0" fontId="95" fillId="0" borderId="13" xfId="0" applyFont="1" applyBorder="1" applyAlignment="1">
      <alignment horizontal="left"/>
    </xf>
    <xf numFmtId="0" fontId="95" fillId="0" borderId="5"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13" xfId="0" applyFont="1" applyBorder="1" applyAlignment="1" applyProtection="1">
      <alignment horizontal="left" vertical="center"/>
      <protection locked="0"/>
    </xf>
    <xf numFmtId="0" fontId="95" fillId="0" borderId="15" xfId="0" applyFont="1" applyBorder="1" applyAlignment="1" applyProtection="1">
      <alignment horizontal="center"/>
      <protection locked="0"/>
    </xf>
    <xf numFmtId="0" fontId="95" fillId="0" borderId="2" xfId="0" applyFont="1" applyBorder="1" applyAlignment="1" applyProtection="1">
      <alignment horizontal="center"/>
      <protection locked="0"/>
    </xf>
    <xf numFmtId="0" fontId="95" fillId="0" borderId="16" xfId="0" applyFont="1" applyBorder="1" applyAlignment="1" applyProtection="1">
      <alignment horizontal="center"/>
      <protection locked="0"/>
    </xf>
    <xf numFmtId="0" fontId="95" fillId="0" borderId="70" xfId="0" applyFont="1" applyBorder="1" applyAlignment="1">
      <alignment horizontal="left"/>
    </xf>
    <xf numFmtId="0" fontId="95" fillId="0" borderId="71" xfId="0" applyFont="1" applyBorder="1" applyAlignment="1">
      <alignment horizontal="left"/>
    </xf>
    <xf numFmtId="0" fontId="95" fillId="0" borderId="68" xfId="0" applyFont="1" applyBorder="1" applyAlignment="1">
      <alignment horizontal="left"/>
    </xf>
    <xf numFmtId="0" fontId="95" fillId="0" borderId="70" xfId="0" applyFont="1" applyBorder="1" applyAlignment="1" applyProtection="1">
      <alignment horizontal="left" vertical="center"/>
      <protection locked="0"/>
    </xf>
    <xf numFmtId="0" fontId="95" fillId="0" borderId="71" xfId="0" applyFont="1" applyBorder="1" applyAlignment="1" applyProtection="1">
      <alignment horizontal="left" vertical="center"/>
      <protection locked="0"/>
    </xf>
    <xf numFmtId="0" fontId="95" fillId="0" borderId="68" xfId="0" applyFont="1" applyBorder="1" applyAlignment="1" applyProtection="1">
      <alignment horizontal="left" vertical="center"/>
      <protection locked="0"/>
    </xf>
    <xf numFmtId="0" fontId="95" fillId="0" borderId="17" xfId="0" applyFont="1" applyBorder="1" applyAlignment="1" applyProtection="1">
      <alignment horizontal="center"/>
      <protection locked="0"/>
    </xf>
    <xf numFmtId="0" fontId="100" fillId="10" borderId="0" xfId="0" applyFont="1" applyFill="1" applyBorder="1" applyAlignment="1">
      <alignment horizontal="left" vertical="center"/>
    </xf>
    <xf numFmtId="0" fontId="93" fillId="10" borderId="0" xfId="8" applyFont="1" applyFill="1" applyBorder="1" applyAlignment="1" applyProtection="1">
      <alignment horizontal="center"/>
      <protection locked="0"/>
    </xf>
    <xf numFmtId="0" fontId="98" fillId="10" borderId="0" xfId="8" applyFont="1" applyFill="1" applyBorder="1" applyAlignment="1">
      <alignment horizontal="left" vertical="center"/>
    </xf>
    <xf numFmtId="0" fontId="93" fillId="10" borderId="0" xfId="8" applyFont="1" applyFill="1" applyBorder="1" applyAlignment="1" applyProtection="1">
      <alignment horizontal="left" vertical="top"/>
      <protection locked="0"/>
    </xf>
    <xf numFmtId="0" fontId="96" fillId="0" borderId="5"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5" xfId="0" applyFont="1" applyBorder="1" applyAlignment="1">
      <alignment horizontal="left"/>
    </xf>
    <xf numFmtId="0" fontId="96" fillId="0" borderId="20" xfId="0" applyFont="1" applyBorder="1" applyAlignment="1">
      <alignment horizontal="left"/>
    </xf>
    <xf numFmtId="0" fontId="96" fillId="0" borderId="13" xfId="0" applyFont="1" applyBorder="1" applyAlignment="1">
      <alignment horizontal="left"/>
    </xf>
    <xf numFmtId="0" fontId="96" fillId="0" borderId="13" xfId="0" applyFont="1" applyBorder="1" applyAlignment="1" applyProtection="1">
      <alignment horizontal="left" vertical="center"/>
      <protection locked="0"/>
    </xf>
    <xf numFmtId="0" fontId="94" fillId="0" borderId="56" xfId="8" applyFont="1" applyFill="1" applyBorder="1" applyAlignment="1">
      <alignment horizontal="left" vertical="center"/>
    </xf>
    <xf numFmtId="0" fontId="94" fillId="0" borderId="37" xfId="8" applyFont="1" applyFill="1" applyBorder="1" applyAlignment="1">
      <alignment horizontal="left" vertical="center"/>
    </xf>
    <xf numFmtId="0" fontId="94" fillId="0" borderId="69" xfId="8" applyFont="1" applyFill="1" applyBorder="1" applyAlignment="1">
      <alignment horizontal="left" vertical="center"/>
    </xf>
    <xf numFmtId="0" fontId="94" fillId="0" borderId="37" xfId="8" applyFont="1" applyFill="1" applyBorder="1" applyAlignment="1">
      <alignment horizontal="center" vertical="center"/>
    </xf>
    <xf numFmtId="0" fontId="94" fillId="0" borderId="31" xfId="8" applyFont="1" applyFill="1" applyBorder="1" applyAlignment="1">
      <alignment vertical="center"/>
    </xf>
    <xf numFmtId="0" fontId="94" fillId="0" borderId="37" xfId="8" applyFont="1" applyFill="1" applyBorder="1" applyAlignment="1">
      <alignment vertical="center"/>
    </xf>
    <xf numFmtId="0" fontId="94" fillId="0" borderId="69" xfId="8" applyFont="1" applyFill="1" applyBorder="1" applyAlignment="1">
      <alignment vertical="center"/>
    </xf>
    <xf numFmtId="0" fontId="94" fillId="0" borderId="56" xfId="8" applyFont="1" applyFill="1" applyBorder="1" applyAlignment="1">
      <alignment horizontal="center" vertical="center"/>
    </xf>
    <xf numFmtId="0" fontId="94" fillId="0" borderId="38" xfId="8" applyFont="1" applyFill="1" applyBorder="1" applyAlignment="1">
      <alignment horizontal="center" vertical="center"/>
    </xf>
    <xf numFmtId="0" fontId="95" fillId="0" borderId="76" xfId="0" applyFont="1" applyBorder="1" applyAlignment="1" applyProtection="1">
      <alignment horizontal="center"/>
      <protection locked="0"/>
    </xf>
    <xf numFmtId="0" fontId="95" fillId="0" borderId="25" xfId="0" applyFont="1" applyBorder="1" applyAlignment="1" applyProtection="1">
      <alignment horizontal="center"/>
      <protection locked="0"/>
    </xf>
    <xf numFmtId="0" fontId="95" fillId="0" borderId="77" xfId="0" applyFont="1" applyBorder="1" applyAlignment="1" applyProtection="1">
      <alignment horizontal="center"/>
      <protection locked="0"/>
    </xf>
    <xf numFmtId="0" fontId="89" fillId="0" borderId="11" xfId="0" applyFont="1" applyBorder="1" applyAlignment="1" applyProtection="1">
      <alignment horizontal="left" vertical="top" wrapText="1"/>
      <protection locked="0"/>
    </xf>
    <xf numFmtId="0" fontId="89" fillId="0" borderId="0" xfId="0" applyFont="1" applyBorder="1" applyAlignment="1" applyProtection="1">
      <alignment horizontal="left" vertical="top" wrapText="1"/>
      <protection locked="0"/>
    </xf>
    <xf numFmtId="0" fontId="89" fillId="0" borderId="12" xfId="0" applyFont="1" applyBorder="1" applyAlignment="1" applyProtection="1">
      <alignment horizontal="left" vertical="top" wrapText="1"/>
      <protection locked="0"/>
    </xf>
    <xf numFmtId="0" fontId="90" fillId="0" borderId="33" xfId="0" applyFont="1" applyBorder="1" applyAlignment="1" applyProtection="1">
      <alignment horizontal="left"/>
      <protection locked="0"/>
    </xf>
    <xf numFmtId="0" fontId="90" fillId="0" borderId="32" xfId="0" applyFont="1" applyBorder="1" applyAlignment="1" applyProtection="1">
      <alignment horizontal="left"/>
      <protection locked="0"/>
    </xf>
    <xf numFmtId="0" fontId="90" fillId="0" borderId="34" xfId="0" applyFont="1" applyBorder="1" applyAlignment="1" applyProtection="1">
      <alignment horizontal="left"/>
      <protection locked="0"/>
    </xf>
    <xf numFmtId="0" fontId="90" fillId="0" borderId="33" xfId="0" applyFont="1" applyBorder="1" applyAlignment="1" applyProtection="1">
      <alignment horizontal="left" vertical="center"/>
      <protection locked="0"/>
    </xf>
    <xf numFmtId="0" fontId="90" fillId="0" borderId="32" xfId="0" applyFont="1" applyBorder="1" applyAlignment="1" applyProtection="1">
      <alignment horizontal="left" vertical="center"/>
      <protection locked="0"/>
    </xf>
    <xf numFmtId="0" fontId="90" fillId="0" borderId="34" xfId="0" applyFont="1" applyBorder="1" applyAlignment="1" applyProtection="1">
      <alignment horizontal="left" vertical="center"/>
      <protection locked="0"/>
    </xf>
    <xf numFmtId="0" fontId="89" fillId="0" borderId="9" xfId="0" applyFont="1" applyBorder="1" applyAlignment="1" applyProtection="1">
      <alignment horizontal="left" vertical="top" wrapText="1"/>
      <protection locked="0"/>
    </xf>
    <xf numFmtId="0" fontId="89" fillId="0" borderId="28" xfId="0" applyFont="1" applyBorder="1" applyAlignment="1" applyProtection="1">
      <alignment horizontal="left" vertical="top" wrapText="1"/>
      <protection locked="0"/>
    </xf>
    <xf numFmtId="0" fontId="89" fillId="0" borderId="10" xfId="0" applyFont="1" applyBorder="1" applyAlignment="1" applyProtection="1">
      <alignment horizontal="left" vertical="top" wrapText="1"/>
      <protection locked="0"/>
    </xf>
    <xf numFmtId="0" fontId="20" fillId="0" borderId="11" xfId="0" applyFont="1" applyBorder="1" applyAlignment="1" applyProtection="1">
      <alignment horizontal="left" vertical="top" wrapText="1"/>
      <protection locked="0"/>
    </xf>
    <xf numFmtId="0" fontId="89" fillId="0" borderId="29" xfId="0" applyFont="1" applyBorder="1" applyAlignment="1" applyProtection="1">
      <alignment horizontal="left" vertical="top" wrapText="1"/>
      <protection locked="0"/>
    </xf>
    <xf numFmtId="0" fontId="89" fillId="0" borderId="30" xfId="0" applyFont="1" applyBorder="1" applyAlignment="1" applyProtection="1">
      <alignment horizontal="left" vertical="top" wrapText="1"/>
      <protection locked="0"/>
    </xf>
    <xf numFmtId="0" fontId="89" fillId="0" borderId="35" xfId="0" applyFont="1" applyBorder="1" applyAlignment="1" applyProtection="1">
      <alignment horizontal="left" vertical="top" wrapText="1"/>
      <protection locked="0"/>
    </xf>
    <xf numFmtId="0" fontId="21" fillId="0" borderId="11" xfId="0" applyFont="1" applyBorder="1" applyAlignment="1" applyProtection="1">
      <alignment horizontal="left" vertical="top" wrapText="1"/>
      <protection locked="0"/>
    </xf>
    <xf numFmtId="0" fontId="90" fillId="0" borderId="0" xfId="0" applyFont="1" applyBorder="1" applyAlignment="1" applyProtection="1">
      <alignment horizontal="left" vertical="top"/>
      <protection locked="0"/>
    </xf>
    <xf numFmtId="0" fontId="90" fillId="0" borderId="12" xfId="0" applyFont="1" applyBorder="1" applyAlignment="1" applyProtection="1">
      <alignment horizontal="left" vertical="top"/>
      <protection locked="0"/>
    </xf>
    <xf numFmtId="0" fontId="90" fillId="0" borderId="11" xfId="0" applyFont="1" applyBorder="1" applyAlignment="1" applyProtection="1">
      <alignment horizontal="left" vertical="top"/>
      <protection locked="0"/>
    </xf>
    <xf numFmtId="0" fontId="90" fillId="0" borderId="29" xfId="0" applyFont="1" applyBorder="1" applyAlignment="1" applyProtection="1">
      <alignment horizontal="left" vertical="top"/>
      <protection locked="0"/>
    </xf>
    <xf numFmtId="0" fontId="90" fillId="0" borderId="30" xfId="0" applyFont="1" applyBorder="1" applyAlignment="1" applyProtection="1">
      <alignment horizontal="left" vertical="top"/>
      <protection locked="0"/>
    </xf>
    <xf numFmtId="0" fontId="90" fillId="0" borderId="35" xfId="0" applyFont="1" applyBorder="1" applyAlignment="1" applyProtection="1">
      <alignment horizontal="left" vertical="top"/>
      <protection locked="0"/>
    </xf>
    <xf numFmtId="0" fontId="92" fillId="18" borderId="30" xfId="0" applyFont="1" applyFill="1" applyBorder="1" applyAlignment="1">
      <alignment horizontal="left" vertical="center" wrapText="1"/>
    </xf>
    <xf numFmtId="0" fontId="92" fillId="18" borderId="49" xfId="0" applyFont="1" applyFill="1" applyBorder="1" applyAlignment="1">
      <alignment horizontal="left" vertical="center" wrapText="1"/>
    </xf>
    <xf numFmtId="0" fontId="92" fillId="18" borderId="50" xfId="0" applyFont="1" applyFill="1" applyBorder="1" applyAlignment="1">
      <alignment horizontal="left" vertical="center" wrapText="1"/>
    </xf>
    <xf numFmtId="0" fontId="92" fillId="18" borderId="35" xfId="0" applyFont="1" applyFill="1" applyBorder="1" applyAlignment="1">
      <alignment horizontal="left" vertical="center" wrapText="1"/>
    </xf>
    <xf numFmtId="0" fontId="90" fillId="0" borderId="7" xfId="0" applyFont="1" applyBorder="1" applyAlignment="1" applyProtection="1">
      <alignment horizontal="left" vertical="top"/>
      <protection locked="0"/>
    </xf>
    <xf numFmtId="0" fontId="90" fillId="0" borderId="36" xfId="0" applyFont="1" applyBorder="1" applyAlignment="1" applyProtection="1">
      <alignment horizontal="left" vertical="top"/>
      <protection locked="0"/>
    </xf>
    <xf numFmtId="0" fontId="90" fillId="0" borderId="8" xfId="0" applyFont="1" applyBorder="1" applyAlignment="1" applyProtection="1">
      <alignment horizontal="left" vertical="top"/>
      <protection locked="0"/>
    </xf>
    <xf numFmtId="164" fontId="92" fillId="18" borderId="0" xfId="1" applyFont="1" applyFill="1" applyBorder="1" applyAlignment="1">
      <alignment horizontal="left" vertical="center" wrapText="1"/>
    </xf>
    <xf numFmtId="0" fontId="92" fillId="18" borderId="0" xfId="0" applyFont="1" applyFill="1" applyBorder="1" applyAlignment="1">
      <alignment horizontal="left" vertical="center" wrapText="1"/>
    </xf>
    <xf numFmtId="0" fontId="92" fillId="18" borderId="60" xfId="0" applyFont="1" applyFill="1" applyBorder="1" applyAlignment="1">
      <alignment horizontal="left" vertical="center" wrapText="1"/>
    </xf>
    <xf numFmtId="0" fontId="92" fillId="18" borderId="51" xfId="0" applyFont="1" applyFill="1" applyBorder="1" applyAlignment="1">
      <alignment horizontal="left" vertical="center" wrapText="1"/>
    </xf>
    <xf numFmtId="0" fontId="92" fillId="18" borderId="12" xfId="0" applyFont="1" applyFill="1" applyBorder="1" applyAlignment="1">
      <alignment horizontal="left" vertical="center" wrapText="1"/>
    </xf>
    <xf numFmtId="0" fontId="92" fillId="18" borderId="28" xfId="0" applyFont="1" applyFill="1" applyBorder="1" applyAlignment="1">
      <alignment horizontal="left" vertical="center" wrapText="1"/>
    </xf>
    <xf numFmtId="0" fontId="92" fillId="18" borderId="75" xfId="0" applyFont="1" applyFill="1" applyBorder="1" applyAlignment="1">
      <alignment horizontal="left" vertical="center" wrapText="1"/>
    </xf>
    <xf numFmtId="0" fontId="90" fillId="0" borderId="7" xfId="0" applyFont="1" applyBorder="1" applyAlignment="1" applyProtection="1">
      <alignment horizontal="left"/>
      <protection locked="0"/>
    </xf>
    <xf numFmtId="0" fontId="90" fillId="0" borderId="36" xfId="0" applyFont="1" applyBorder="1" applyAlignment="1" applyProtection="1">
      <alignment horizontal="left"/>
      <protection locked="0"/>
    </xf>
    <xf numFmtId="0" fontId="90" fillId="0" borderId="8" xfId="0" applyFont="1" applyBorder="1" applyAlignment="1" applyProtection="1">
      <alignment horizontal="left"/>
      <protection locked="0"/>
    </xf>
    <xf numFmtId="0" fontId="90" fillId="0" borderId="7" xfId="0" applyFont="1" applyBorder="1" applyAlignment="1" applyProtection="1">
      <alignment horizontal="left" vertical="center"/>
      <protection locked="0"/>
    </xf>
    <xf numFmtId="0" fontId="90" fillId="0" borderId="36" xfId="0" applyFont="1" applyBorder="1" applyAlignment="1" applyProtection="1">
      <alignment horizontal="left" vertical="center"/>
      <protection locked="0"/>
    </xf>
    <xf numFmtId="0" fontId="90" fillId="0" borderId="8" xfId="0" applyFont="1" applyBorder="1" applyAlignment="1" applyProtection="1">
      <alignment horizontal="left" vertical="center"/>
      <protection locked="0"/>
    </xf>
    <xf numFmtId="0" fontId="20" fillId="20" borderId="7" xfId="0" applyFont="1" applyFill="1" applyBorder="1" applyAlignment="1" applyProtection="1">
      <alignment horizontal="center" vertical="center"/>
      <protection locked="0"/>
    </xf>
    <xf numFmtId="0" fontId="89" fillId="20" borderId="9" xfId="0" applyFont="1" applyFill="1" applyBorder="1" applyAlignment="1" applyProtection="1">
      <alignment horizontal="center" vertical="center"/>
      <protection locked="0"/>
    </xf>
    <xf numFmtId="0" fontId="89" fillId="18" borderId="9" xfId="0" applyFont="1" applyFill="1" applyBorder="1" applyAlignment="1">
      <alignment horizontal="left" vertical="center" wrapText="1"/>
    </xf>
    <xf numFmtId="0" fontId="89" fillId="18" borderId="28" xfId="0" applyFont="1" applyFill="1" applyBorder="1" applyAlignment="1">
      <alignment horizontal="left" vertical="center" wrapText="1"/>
    </xf>
    <xf numFmtId="0" fontId="89" fillId="18" borderId="10" xfId="0" applyFont="1" applyFill="1" applyBorder="1" applyAlignment="1">
      <alignment horizontal="left" vertical="center" wrapText="1"/>
    </xf>
    <xf numFmtId="164" fontId="92" fillId="18" borderId="12" xfId="1" applyFont="1" applyFill="1" applyBorder="1" applyAlignment="1">
      <alignment horizontal="left" vertical="center" wrapText="1"/>
    </xf>
    <xf numFmtId="0" fontId="21" fillId="0" borderId="7" xfId="0" applyFont="1" applyBorder="1" applyAlignment="1" applyProtection="1">
      <alignment horizontal="left"/>
      <protection locked="0"/>
    </xf>
    <xf numFmtId="0" fontId="65" fillId="20" borderId="2" xfId="0" applyFont="1" applyFill="1" applyBorder="1" applyAlignment="1">
      <alignment horizontal="justify" vertical="center" wrapText="1"/>
    </xf>
    <xf numFmtId="0" fontId="72" fillId="26" borderId="12" xfId="0" applyFont="1" applyFill="1" applyBorder="1" applyAlignment="1">
      <alignment horizontal="left" vertical="top" wrapText="1" indent="1"/>
    </xf>
    <xf numFmtId="0" fontId="72" fillId="26" borderId="10" xfId="0" applyFont="1" applyFill="1" applyBorder="1" applyAlignment="1">
      <alignment horizontal="left" vertical="top" wrapText="1" indent="1"/>
    </xf>
    <xf numFmtId="0" fontId="65" fillId="26" borderId="10" xfId="0" applyFont="1" applyFill="1" applyBorder="1" applyAlignment="1">
      <alignment horizontal="left" vertical="top" wrapText="1" indent="1"/>
    </xf>
    <xf numFmtId="0" fontId="76" fillId="26" borderId="24" xfId="0" applyFont="1" applyFill="1" applyBorder="1" applyAlignment="1">
      <alignment vertical="top" wrapText="1"/>
    </xf>
    <xf numFmtId="0" fontId="76" fillId="0" borderId="2" xfId="0" applyFont="1" applyFill="1" applyBorder="1" applyAlignment="1">
      <alignment vertical="top" wrapText="1"/>
    </xf>
    <xf numFmtId="0" fontId="67" fillId="0" borderId="2" xfId="0" applyFont="1" applyFill="1" applyBorder="1" applyAlignment="1">
      <alignment horizontal="left" vertical="top" wrapText="1"/>
    </xf>
    <xf numFmtId="0" fontId="67" fillId="26" borderId="23" xfId="0" applyFont="1" applyFill="1" applyBorder="1" applyAlignment="1">
      <alignment horizontal="left" vertical="top" wrapText="1"/>
    </xf>
    <xf numFmtId="0" fontId="72" fillId="27" borderId="45" xfId="0" applyFont="1" applyFill="1" applyBorder="1" applyAlignment="1">
      <alignment horizontal="left" vertical="top" wrapText="1" indent="1"/>
    </xf>
    <xf numFmtId="0" fontId="107" fillId="18" borderId="30" xfId="0" applyFont="1" applyFill="1" applyBorder="1" applyAlignment="1">
      <alignment horizontal="left" vertical="center" wrapText="1"/>
    </xf>
    <xf numFmtId="0" fontId="107" fillId="18" borderId="49" xfId="0" applyFont="1" applyFill="1" applyBorder="1" applyAlignment="1">
      <alignment horizontal="left" vertical="center" wrapText="1"/>
    </xf>
    <xf numFmtId="0" fontId="107" fillId="18" borderId="0" xfId="0" applyFont="1" applyFill="1" applyBorder="1" applyAlignment="1">
      <alignment horizontal="left" vertical="center" wrapText="1"/>
    </xf>
    <xf numFmtId="0" fontId="107" fillId="18" borderId="60" xfId="0" applyFont="1" applyFill="1" applyBorder="1" applyAlignment="1">
      <alignment horizontal="left" vertical="center" wrapText="1"/>
    </xf>
    <xf numFmtId="0" fontId="107" fillId="18" borderId="51" xfId="0" applyFont="1" applyFill="1" applyBorder="1" applyAlignment="1">
      <alignment horizontal="left" vertical="center" wrapText="1"/>
    </xf>
    <xf numFmtId="0" fontId="107" fillId="18" borderId="12" xfId="0" applyFont="1" applyFill="1" applyBorder="1" applyAlignment="1">
      <alignment horizontal="left" vertical="center" wrapText="1"/>
    </xf>
    <xf numFmtId="0" fontId="108" fillId="10" borderId="0" xfId="8" applyFont="1" applyFill="1" applyBorder="1" applyAlignment="1">
      <alignment vertical="center"/>
    </xf>
  </cellXfs>
  <cellStyles count="12">
    <cellStyle name="Excel Built-in Normal" xfId="1" xr:uid="{00000000-0005-0000-0000-000000000000}"/>
    <cellStyle name="Heading" xfId="2" xr:uid="{00000000-0005-0000-0000-000001000000}"/>
    <cellStyle name="Heading1" xfId="3" xr:uid="{00000000-0005-0000-0000-000002000000}"/>
    <cellStyle name="Lien hypertexte" xfId="9" builtinId="8"/>
    <cellStyle name="Normal" xfId="0" builtinId="0" customBuiltin="1"/>
    <cellStyle name="Normal 2" xfId="6" xr:uid="{00000000-0005-0000-0000-000005000000}"/>
    <cellStyle name="Normal 3" xfId="7" xr:uid="{00000000-0005-0000-0000-000006000000}"/>
    <cellStyle name="Normal 3 2" xfId="11" xr:uid="{00000000-0005-0000-0000-000007000000}"/>
    <cellStyle name="Normal 4" xfId="8" xr:uid="{00000000-0005-0000-0000-000008000000}"/>
    <cellStyle name="Result" xfId="4" xr:uid="{00000000-0005-0000-0000-000009000000}"/>
    <cellStyle name="Result2" xfId="5" xr:uid="{00000000-0005-0000-0000-00000A000000}"/>
    <cellStyle name="Texte explicatif 2" xfId="10" xr:uid="{00000000-0005-0000-0000-00000B000000}"/>
  </cellStyles>
  <dxfs count="6">
    <dxf>
      <font>
        <color auto="1"/>
      </font>
      <fill>
        <patternFill>
          <bgColor rgb="FFFFFF00"/>
        </patternFill>
      </fill>
    </dxf>
    <dxf>
      <font>
        <color rgb="FFFF0000"/>
      </font>
      <fill>
        <patternFill>
          <bgColor theme="0" tint="-4.9989318521683403E-2"/>
        </patternFill>
      </fill>
    </dxf>
    <dxf>
      <font>
        <color rgb="FFFF0000"/>
      </font>
      <fill>
        <patternFill>
          <bgColor theme="0" tint="-4.9989318521683403E-2"/>
        </patternFill>
      </fill>
    </dxf>
    <dxf>
      <font>
        <color rgb="FFFF0000"/>
      </font>
      <fill>
        <patternFill>
          <bgColor theme="0" tint="-4.9989318521683403E-2"/>
        </patternFill>
      </fill>
    </dxf>
    <dxf>
      <font>
        <color rgb="FFFF0000"/>
      </font>
      <fill>
        <patternFill>
          <bgColor theme="0" tint="-4.9989318521683403E-2"/>
        </patternFill>
      </fill>
    </dxf>
    <dxf>
      <font>
        <color rgb="FFFF0000"/>
      </font>
      <fill>
        <patternFill>
          <bgColor theme="0" tint="-4.9989318521683403E-2"/>
        </patternFill>
      </fill>
    </dxf>
  </dxfs>
  <tableStyles count="0" defaultTableStyle="TableStyleMedium9" defaultPivotStyle="PivotStyleLight16"/>
  <colors>
    <mruColors>
      <color rgb="FFFFCC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5005916</xdr:colOff>
      <xdr:row>38</xdr:row>
      <xdr:rowOff>127000</xdr:rowOff>
    </xdr:from>
    <xdr:to>
      <xdr:col>10</xdr:col>
      <xdr:colOff>878417</xdr:colOff>
      <xdr:row>38</xdr:row>
      <xdr:rowOff>201084</xdr:rowOff>
    </xdr:to>
    <xdr:cxnSp macro="">
      <xdr:nvCxnSpPr>
        <xdr:cNvPr id="3" name="Connecteur droit avec flèche 2">
          <a:extLst>
            <a:ext uri="{FF2B5EF4-FFF2-40B4-BE49-F238E27FC236}">
              <a16:creationId xmlns:a16="http://schemas.microsoft.com/office/drawing/2014/main" id="{B6289E23-56DF-4393-ACB3-EE6FB473720E}"/>
            </a:ext>
          </a:extLst>
        </xdr:cNvPr>
        <xdr:cNvCxnSpPr/>
      </xdr:nvCxnSpPr>
      <xdr:spPr>
        <a:xfrm flipH="1">
          <a:off x="16584083" y="12837583"/>
          <a:ext cx="1005417" cy="74084"/>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4910666</xdr:colOff>
      <xdr:row>38</xdr:row>
      <xdr:rowOff>158750</xdr:rowOff>
    </xdr:from>
    <xdr:to>
      <xdr:col>10</xdr:col>
      <xdr:colOff>889000</xdr:colOff>
      <xdr:row>39</xdr:row>
      <xdr:rowOff>127000</xdr:rowOff>
    </xdr:to>
    <xdr:cxnSp macro="">
      <xdr:nvCxnSpPr>
        <xdr:cNvPr id="6" name="Connecteur droit avec flèche 5">
          <a:extLst>
            <a:ext uri="{FF2B5EF4-FFF2-40B4-BE49-F238E27FC236}">
              <a16:creationId xmlns:a16="http://schemas.microsoft.com/office/drawing/2014/main" id="{62F26FEE-79C1-4B3A-AF2F-CD222BBEB3F2}"/>
            </a:ext>
          </a:extLst>
        </xdr:cNvPr>
        <xdr:cNvCxnSpPr/>
      </xdr:nvCxnSpPr>
      <xdr:spPr>
        <a:xfrm flipH="1">
          <a:off x="16488833" y="12869333"/>
          <a:ext cx="1111250" cy="52916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275167</xdr:colOff>
      <xdr:row>35</xdr:row>
      <xdr:rowOff>52915</xdr:rowOff>
    </xdr:from>
    <xdr:to>
      <xdr:col>16</xdr:col>
      <xdr:colOff>84670</xdr:colOff>
      <xdr:row>37</xdr:row>
      <xdr:rowOff>10583</xdr:rowOff>
    </xdr:to>
    <xdr:pic>
      <xdr:nvPicPr>
        <xdr:cNvPr id="7" name="Image 6">
          <a:extLst>
            <a:ext uri="{FF2B5EF4-FFF2-40B4-BE49-F238E27FC236}">
              <a16:creationId xmlns:a16="http://schemas.microsoft.com/office/drawing/2014/main" id="{E4ED9C83-F3C2-4180-BD30-31FB86C899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10456332"/>
          <a:ext cx="5651503" cy="571501"/>
        </a:xfrm>
        <a:prstGeom prst="rect">
          <a:avLst/>
        </a:prstGeom>
      </xdr:spPr>
    </xdr:pic>
    <xdr:clientData/>
  </xdr:twoCellAnchor>
  <xdr:twoCellAnchor>
    <xdr:from>
      <xdr:col>0</xdr:col>
      <xdr:colOff>0</xdr:colOff>
      <xdr:row>35</xdr:row>
      <xdr:rowOff>21166</xdr:rowOff>
    </xdr:from>
    <xdr:to>
      <xdr:col>1</xdr:col>
      <xdr:colOff>244475</xdr:colOff>
      <xdr:row>37</xdr:row>
      <xdr:rowOff>40217</xdr:rowOff>
    </xdr:to>
    <xdr:pic>
      <xdr:nvPicPr>
        <xdr:cNvPr id="11" name="Image 10">
          <a:extLst>
            <a:ext uri="{FF2B5EF4-FFF2-40B4-BE49-F238E27FC236}">
              <a16:creationId xmlns:a16="http://schemas.microsoft.com/office/drawing/2014/main" id="{33E74A6E-C313-4250-84E8-641FE72BC3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24583"/>
          <a:ext cx="826558" cy="63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497417</xdr:colOff>
      <xdr:row>10</xdr:row>
      <xdr:rowOff>391584</xdr:rowOff>
    </xdr:from>
    <xdr:to>
      <xdr:col>27</xdr:col>
      <xdr:colOff>222250</xdr:colOff>
      <xdr:row>17</xdr:row>
      <xdr:rowOff>201899</xdr:rowOff>
    </xdr:to>
    <xdr:pic>
      <xdr:nvPicPr>
        <xdr:cNvPr id="2" name="Image 1">
          <a:extLst>
            <a:ext uri="{FF2B5EF4-FFF2-40B4-BE49-F238E27FC236}">
              <a16:creationId xmlns:a16="http://schemas.microsoft.com/office/drawing/2014/main" id="{831EB44C-7A1E-498E-A341-6BEE6D95EAD9}"/>
            </a:ext>
          </a:extLst>
        </xdr:cNvPr>
        <xdr:cNvPicPr>
          <a:picLocks noChangeAspect="1"/>
        </xdr:cNvPicPr>
      </xdr:nvPicPr>
      <xdr:blipFill>
        <a:blip xmlns:r="http://schemas.openxmlformats.org/officeDocument/2006/relationships" r:embed="rId3"/>
        <a:stretch>
          <a:fillRect/>
        </a:stretch>
      </xdr:blipFill>
      <xdr:spPr>
        <a:xfrm>
          <a:off x="10922000" y="4138084"/>
          <a:ext cx="1968500" cy="1524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275167</xdr:colOff>
      <xdr:row>35</xdr:row>
      <xdr:rowOff>52915</xdr:rowOff>
    </xdr:from>
    <xdr:to>
      <xdr:col>16</xdr:col>
      <xdr:colOff>84670</xdr:colOff>
      <xdr:row>37</xdr:row>
      <xdr:rowOff>10583</xdr:rowOff>
    </xdr:to>
    <xdr:pic>
      <xdr:nvPicPr>
        <xdr:cNvPr id="4" name="Image 3">
          <a:extLst>
            <a:ext uri="{FF2B5EF4-FFF2-40B4-BE49-F238E27FC236}">
              <a16:creationId xmlns:a16="http://schemas.microsoft.com/office/drawing/2014/main" id="{3D72D702-4795-464F-BD5E-71C6FEEBEE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192" y="10416115"/>
          <a:ext cx="5657853" cy="567268"/>
        </a:xfrm>
        <a:prstGeom prst="rect">
          <a:avLst/>
        </a:prstGeom>
      </xdr:spPr>
    </xdr:pic>
    <xdr:clientData/>
  </xdr:twoCellAnchor>
  <xdr:twoCellAnchor>
    <xdr:from>
      <xdr:col>0</xdr:col>
      <xdr:colOff>0</xdr:colOff>
      <xdr:row>35</xdr:row>
      <xdr:rowOff>21166</xdr:rowOff>
    </xdr:from>
    <xdr:to>
      <xdr:col>1</xdr:col>
      <xdr:colOff>244475</xdr:colOff>
      <xdr:row>37</xdr:row>
      <xdr:rowOff>40217</xdr:rowOff>
    </xdr:to>
    <xdr:pic>
      <xdr:nvPicPr>
        <xdr:cNvPr id="5" name="Image 4">
          <a:extLst>
            <a:ext uri="{FF2B5EF4-FFF2-40B4-BE49-F238E27FC236}">
              <a16:creationId xmlns:a16="http://schemas.microsoft.com/office/drawing/2014/main" id="{2DC56DE4-33A7-4016-968C-CDB7C1D612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384366"/>
          <a:ext cx="825500"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sheetPr>
  <dimension ref="A1:P63"/>
  <sheetViews>
    <sheetView topLeftCell="A46" workbookViewId="0">
      <selection activeCell="M15" sqref="M15"/>
    </sheetView>
  </sheetViews>
  <sheetFormatPr baseColWidth="10" defaultRowHeight="15" x14ac:dyDescent="0.25"/>
  <cols>
    <col min="2" max="2" width="13.140625" customWidth="1"/>
    <col min="3" max="3" width="14" customWidth="1"/>
    <col min="4" max="4" width="13.7109375" customWidth="1"/>
  </cols>
  <sheetData>
    <row r="1" spans="1:16" ht="15.75" thickBot="1" x14ac:dyDescent="0.3">
      <c r="A1" s="33"/>
      <c r="B1" s="28"/>
      <c r="C1" s="28"/>
      <c r="D1" s="28"/>
      <c r="E1" s="28"/>
      <c r="F1" s="28"/>
      <c r="G1" s="28"/>
      <c r="H1" s="28"/>
      <c r="I1" s="29"/>
    </row>
    <row r="2" spans="1:16" x14ac:dyDescent="0.25">
      <c r="A2" s="34"/>
      <c r="B2" s="33"/>
      <c r="C2" s="28"/>
      <c r="D2" s="28"/>
      <c r="E2" s="28"/>
      <c r="F2" s="28"/>
      <c r="G2" s="28"/>
      <c r="H2" s="29"/>
      <c r="I2" s="31"/>
    </row>
    <row r="3" spans="1:16" ht="18.75" x14ac:dyDescent="0.3">
      <c r="A3" s="34"/>
      <c r="B3" s="34"/>
      <c r="C3" s="483" t="s">
        <v>422</v>
      </c>
      <c r="D3" s="483"/>
      <c r="E3" s="483"/>
      <c r="F3" s="483"/>
      <c r="G3" s="483"/>
      <c r="H3" s="31"/>
      <c r="I3" s="31"/>
      <c r="P3" s="27"/>
    </row>
    <row r="4" spans="1:16" x14ac:dyDescent="0.25">
      <c r="A4" s="34"/>
      <c r="B4" s="34"/>
      <c r="C4" s="2"/>
      <c r="D4" s="2"/>
      <c r="E4" s="2"/>
      <c r="F4" s="2"/>
      <c r="G4" s="2"/>
      <c r="H4" s="31"/>
      <c r="I4" s="31"/>
    </row>
    <row r="5" spans="1:16" ht="21" x14ac:dyDescent="0.35">
      <c r="A5" s="34"/>
      <c r="B5" s="38"/>
      <c r="C5" s="40"/>
      <c r="D5" s="40"/>
      <c r="E5" s="36" t="s">
        <v>248</v>
      </c>
      <c r="F5" s="40"/>
      <c r="G5" s="40"/>
      <c r="H5" s="39"/>
      <c r="I5" s="31"/>
    </row>
    <row r="6" spans="1:16" x14ac:dyDescent="0.25">
      <c r="A6" s="34"/>
      <c r="B6" s="34"/>
      <c r="C6" s="2"/>
      <c r="D6" s="2"/>
      <c r="E6" s="2"/>
      <c r="F6" s="2"/>
      <c r="G6" s="2"/>
      <c r="H6" s="31"/>
      <c r="I6" s="31"/>
    </row>
    <row r="7" spans="1:16" ht="21" x14ac:dyDescent="0.35">
      <c r="A7" s="34"/>
      <c r="B7" s="492" t="s">
        <v>293</v>
      </c>
      <c r="C7" s="493"/>
      <c r="D7" s="493"/>
      <c r="E7" s="493"/>
      <c r="F7" s="493"/>
      <c r="G7" s="493"/>
      <c r="H7" s="494"/>
      <c r="I7" s="31"/>
    </row>
    <row r="8" spans="1:16" x14ac:dyDescent="0.25">
      <c r="A8" s="34"/>
      <c r="B8" s="34"/>
      <c r="C8" s="2"/>
      <c r="D8" s="2"/>
      <c r="E8" s="2"/>
      <c r="F8" s="2"/>
      <c r="G8" s="2"/>
      <c r="H8" s="31"/>
      <c r="I8" s="31"/>
    </row>
    <row r="9" spans="1:16" x14ac:dyDescent="0.25">
      <c r="A9" s="34"/>
      <c r="B9" s="34"/>
      <c r="C9" s="2"/>
      <c r="D9" s="527" t="s">
        <v>294</v>
      </c>
      <c r="E9" s="527"/>
      <c r="F9" s="527"/>
      <c r="G9" s="2"/>
      <c r="H9" s="31"/>
      <c r="I9" s="31"/>
    </row>
    <row r="10" spans="1:16" ht="15.75" thickBot="1" x14ac:dyDescent="0.3">
      <c r="A10" s="34"/>
      <c r="B10" s="484" t="s">
        <v>262</v>
      </c>
      <c r="C10" s="485"/>
      <c r="D10" s="485"/>
      <c r="E10" s="485"/>
      <c r="F10" s="485"/>
      <c r="G10" s="485"/>
      <c r="H10" s="486"/>
      <c r="I10" s="31"/>
      <c r="P10" s="27"/>
    </row>
    <row r="11" spans="1:16" ht="15.75" thickBot="1" x14ac:dyDescent="0.3">
      <c r="A11" s="34"/>
      <c r="B11" s="2"/>
      <c r="C11" s="2"/>
      <c r="D11" s="2"/>
      <c r="E11" s="2"/>
      <c r="F11" s="2"/>
      <c r="G11" s="2"/>
      <c r="H11" s="2"/>
      <c r="I11" s="31"/>
    </row>
    <row r="12" spans="1:16" ht="15.75" thickBot="1" x14ac:dyDescent="0.3">
      <c r="A12" s="34"/>
      <c r="B12" s="487" t="s">
        <v>258</v>
      </c>
      <c r="C12" s="488"/>
      <c r="D12" s="488"/>
      <c r="E12" s="488"/>
      <c r="F12" s="488"/>
      <c r="G12" s="488"/>
      <c r="H12" s="489"/>
      <c r="I12" s="31"/>
    </row>
    <row r="13" spans="1:16" ht="15.75" thickBot="1" x14ac:dyDescent="0.3">
      <c r="A13" s="34"/>
      <c r="B13" s="2"/>
      <c r="C13" s="2"/>
      <c r="D13" s="2"/>
      <c r="E13" s="2"/>
      <c r="F13" s="2"/>
      <c r="G13" s="2"/>
      <c r="H13" s="2"/>
      <c r="I13" s="31"/>
      <c r="P13" s="27"/>
    </row>
    <row r="14" spans="1:16" ht="17.25" x14ac:dyDescent="0.25">
      <c r="A14" s="34"/>
      <c r="B14" s="2"/>
      <c r="C14" s="33"/>
      <c r="D14" s="23" t="s">
        <v>305</v>
      </c>
      <c r="E14" s="23" t="s">
        <v>306</v>
      </c>
      <c r="F14" s="23" t="s">
        <v>307</v>
      </c>
      <c r="G14" s="24" t="s">
        <v>308</v>
      </c>
      <c r="H14" s="2"/>
      <c r="I14" s="31"/>
    </row>
    <row r="15" spans="1:16" x14ac:dyDescent="0.25">
      <c r="A15" s="34"/>
      <c r="B15" s="2"/>
      <c r="C15" s="43" t="s">
        <v>421</v>
      </c>
      <c r="D15" s="44"/>
      <c r="E15" s="44"/>
      <c r="F15" s="44"/>
      <c r="G15" s="45"/>
      <c r="H15" s="2"/>
      <c r="I15" s="31"/>
    </row>
    <row r="16" spans="1:16" s="30" customFormat="1" x14ac:dyDescent="0.25">
      <c r="A16" s="34"/>
      <c r="B16" s="2"/>
      <c r="C16" s="12" t="s">
        <v>256</v>
      </c>
      <c r="D16" s="44"/>
      <c r="E16" s="44"/>
      <c r="F16" s="44"/>
      <c r="G16" s="11"/>
      <c r="H16" s="2"/>
      <c r="I16" s="31"/>
    </row>
    <row r="17" spans="1:16" s="30" customFormat="1" x14ac:dyDescent="0.25">
      <c r="A17" s="34"/>
      <c r="B17" s="2"/>
      <c r="C17" s="12" t="s">
        <v>257</v>
      </c>
      <c r="D17" s="531"/>
      <c r="E17" s="532"/>
      <c r="F17" s="533"/>
      <c r="G17" s="11"/>
      <c r="H17" s="2"/>
      <c r="I17" s="31"/>
    </row>
    <row r="18" spans="1:16" s="30" customFormat="1" ht="15.75" thickBot="1" x14ac:dyDescent="0.3">
      <c r="A18" s="34"/>
      <c r="B18" s="2"/>
      <c r="C18" s="10" t="s">
        <v>260</v>
      </c>
      <c r="D18" s="9"/>
      <c r="E18" s="528"/>
      <c r="F18" s="529"/>
      <c r="G18" s="530"/>
      <c r="H18" s="2"/>
      <c r="I18" s="31"/>
    </row>
    <row r="19" spans="1:16" ht="15.75" thickBot="1" x14ac:dyDescent="0.3">
      <c r="A19" s="34"/>
      <c r="B19" s="2"/>
      <c r="C19" s="2"/>
      <c r="D19" s="2"/>
      <c r="E19" s="2"/>
      <c r="F19" s="2"/>
      <c r="G19" s="2"/>
      <c r="H19" s="2"/>
      <c r="I19" s="31"/>
      <c r="P19" s="27"/>
    </row>
    <row r="20" spans="1:16" ht="15.75" thickBot="1" x14ac:dyDescent="0.3">
      <c r="A20" s="34"/>
      <c r="B20" s="487" t="s">
        <v>249</v>
      </c>
      <c r="C20" s="488"/>
      <c r="D20" s="488"/>
      <c r="E20" s="488"/>
      <c r="F20" s="488"/>
      <c r="G20" s="488"/>
      <c r="H20" s="489"/>
      <c r="I20" s="31"/>
    </row>
    <row r="21" spans="1:16" ht="15.75" thickBot="1" x14ac:dyDescent="0.3">
      <c r="A21" s="34"/>
      <c r="B21" s="2"/>
      <c r="C21" s="2"/>
      <c r="D21" s="2"/>
      <c r="E21" s="2"/>
      <c r="F21" s="2"/>
      <c r="G21" s="2"/>
      <c r="H21" s="2"/>
      <c r="I21" s="31"/>
    </row>
    <row r="22" spans="1:16" s="73" customFormat="1" ht="15.75" thickBot="1" x14ac:dyDescent="0.3">
      <c r="A22" s="34"/>
      <c r="B22" s="2"/>
      <c r="C22" s="41" t="s">
        <v>309</v>
      </c>
      <c r="D22" s="495"/>
      <c r="E22" s="496"/>
      <c r="F22" s="23" t="s">
        <v>263</v>
      </c>
      <c r="G22" s="24"/>
      <c r="H22" s="2"/>
      <c r="I22" s="74"/>
    </row>
    <row r="23" spans="1:16" s="73" customFormat="1" x14ac:dyDescent="0.25">
      <c r="A23" s="34"/>
      <c r="B23" s="2"/>
      <c r="C23" s="41" t="s">
        <v>309</v>
      </c>
      <c r="D23" s="497"/>
      <c r="E23" s="502"/>
      <c r="F23" s="5" t="s">
        <v>263</v>
      </c>
      <c r="G23" s="11"/>
      <c r="H23" s="2"/>
      <c r="I23" s="74"/>
    </row>
    <row r="24" spans="1:16" ht="15.75" thickBot="1" x14ac:dyDescent="0.3">
      <c r="A24" s="34"/>
      <c r="B24" s="2"/>
      <c r="C24" s="145" t="s">
        <v>309</v>
      </c>
      <c r="D24" s="534"/>
      <c r="E24" s="535"/>
      <c r="F24" s="120" t="s">
        <v>263</v>
      </c>
      <c r="G24" s="121"/>
      <c r="H24" s="2"/>
      <c r="I24" s="31"/>
      <c r="P24" s="27"/>
    </row>
    <row r="25" spans="1:16" ht="15.75" thickBot="1" x14ac:dyDescent="0.3">
      <c r="A25" s="34"/>
      <c r="B25" s="2"/>
      <c r="C25" s="144" t="s">
        <v>309</v>
      </c>
      <c r="D25" s="526"/>
      <c r="E25" s="536"/>
      <c r="F25" s="9" t="s">
        <v>263</v>
      </c>
      <c r="G25" s="8"/>
      <c r="H25" s="2"/>
      <c r="I25" s="31"/>
    </row>
    <row r="26" spans="1:16" ht="15.75" thickBot="1" x14ac:dyDescent="0.3">
      <c r="A26" s="34"/>
      <c r="B26" s="2"/>
      <c r="C26" s="2"/>
      <c r="D26" s="2"/>
      <c r="E26" s="2"/>
      <c r="F26" s="2"/>
      <c r="G26" s="2"/>
      <c r="H26" s="2"/>
      <c r="I26" s="31"/>
    </row>
    <row r="27" spans="1:16" x14ac:dyDescent="0.25">
      <c r="A27" s="34"/>
      <c r="B27" s="2"/>
      <c r="C27" s="503" t="s">
        <v>250</v>
      </c>
      <c r="D27" s="504"/>
      <c r="E27" s="42"/>
      <c r="F27" s="37"/>
      <c r="G27" s="37"/>
      <c r="H27" s="37"/>
      <c r="I27" s="31"/>
    </row>
    <row r="28" spans="1:16" ht="15.75" thickBot="1" x14ac:dyDescent="0.3">
      <c r="A28" s="34"/>
      <c r="B28" s="2"/>
      <c r="C28" s="10" t="s">
        <v>252</v>
      </c>
      <c r="D28" s="9" t="s">
        <v>251</v>
      </c>
      <c r="E28" s="8"/>
      <c r="F28" s="2"/>
      <c r="G28" s="2"/>
      <c r="H28" s="2"/>
      <c r="I28" s="31"/>
    </row>
    <row r="29" spans="1:16" ht="15.75" thickBot="1" x14ac:dyDescent="0.3">
      <c r="A29" s="34"/>
      <c r="B29" s="2"/>
      <c r="C29" s="2"/>
      <c r="D29" s="2"/>
      <c r="E29" s="2"/>
      <c r="F29" s="2"/>
      <c r="G29" s="2"/>
      <c r="H29" s="2"/>
      <c r="I29" s="31"/>
    </row>
    <row r="30" spans="1:16" ht="15.75" thickBot="1" x14ac:dyDescent="0.3">
      <c r="A30" s="34"/>
      <c r="B30" s="487" t="s">
        <v>254</v>
      </c>
      <c r="C30" s="488"/>
      <c r="D30" s="488"/>
      <c r="E30" s="488"/>
      <c r="F30" s="488"/>
      <c r="G30" s="488"/>
      <c r="H30" s="489"/>
      <c r="I30" s="31"/>
    </row>
    <row r="31" spans="1:16" ht="15.75" thickBot="1" x14ac:dyDescent="0.3">
      <c r="A31" s="34"/>
      <c r="B31" s="2"/>
      <c r="C31" s="2"/>
      <c r="D31" s="2"/>
      <c r="E31" s="2"/>
      <c r="F31" s="2"/>
      <c r="G31" s="2"/>
      <c r="H31" s="2"/>
      <c r="I31" s="31"/>
    </row>
    <row r="32" spans="1:16" x14ac:dyDescent="0.25">
      <c r="A32" s="34"/>
      <c r="B32" s="2"/>
      <c r="C32" s="46" t="s">
        <v>259</v>
      </c>
      <c r="D32" s="490"/>
      <c r="E32" s="490"/>
      <c r="F32" s="490"/>
      <c r="G32" s="491"/>
      <c r="H32" s="2"/>
      <c r="I32" s="31"/>
    </row>
    <row r="33" spans="1:9" x14ac:dyDescent="0.25">
      <c r="A33" s="34"/>
      <c r="B33" s="2"/>
      <c r="C33" s="47" t="s">
        <v>295</v>
      </c>
      <c r="D33" s="498"/>
      <c r="E33" s="498"/>
      <c r="F33" s="498"/>
      <c r="G33" s="499"/>
      <c r="H33" s="2"/>
      <c r="I33" s="31"/>
    </row>
    <row r="34" spans="1:9" ht="15.75" thickBot="1" x14ac:dyDescent="0.3">
      <c r="A34" s="34"/>
      <c r="B34" s="2"/>
      <c r="C34" s="48" t="s">
        <v>296</v>
      </c>
      <c r="D34" s="505"/>
      <c r="E34" s="505"/>
      <c r="F34" s="505"/>
      <c r="G34" s="506"/>
      <c r="H34" s="2"/>
      <c r="I34" s="31"/>
    </row>
    <row r="35" spans="1:9" ht="15.75" thickBot="1" x14ac:dyDescent="0.3">
      <c r="A35" s="34"/>
      <c r="B35" s="2"/>
      <c r="C35" s="2"/>
      <c r="D35" s="2"/>
      <c r="E35" s="2"/>
      <c r="F35" s="2"/>
      <c r="G35" s="2"/>
      <c r="H35" s="2"/>
      <c r="I35" s="31"/>
    </row>
    <row r="36" spans="1:9" ht="15.75" thickBot="1" x14ac:dyDescent="0.3">
      <c r="A36" s="34"/>
      <c r="B36" s="487" t="s">
        <v>420</v>
      </c>
      <c r="C36" s="488"/>
      <c r="D36" s="488"/>
      <c r="E36" s="488"/>
      <c r="F36" s="488"/>
      <c r="G36" s="488"/>
      <c r="H36" s="489"/>
      <c r="I36" s="31"/>
    </row>
    <row r="37" spans="1:9" x14ac:dyDescent="0.25">
      <c r="A37" s="34"/>
      <c r="B37" s="2"/>
      <c r="C37" s="2"/>
      <c r="D37" s="2"/>
      <c r="E37" s="2"/>
      <c r="F37" s="2"/>
      <c r="G37" s="2"/>
      <c r="H37" s="2"/>
      <c r="I37" s="31"/>
    </row>
    <row r="38" spans="1:9" x14ac:dyDescent="0.25">
      <c r="A38" s="34"/>
      <c r="B38" s="2"/>
      <c r="C38" s="500" t="s">
        <v>0</v>
      </c>
      <c r="D38" s="501"/>
      <c r="E38" s="507"/>
      <c r="F38" s="508"/>
      <c r="G38" s="509"/>
      <c r="H38" s="2"/>
      <c r="I38" s="31"/>
    </row>
    <row r="39" spans="1:9" x14ac:dyDescent="0.25">
      <c r="A39" s="34"/>
      <c r="B39" s="2"/>
      <c r="C39" s="500" t="s">
        <v>311</v>
      </c>
      <c r="D39" s="501"/>
      <c r="E39" s="497"/>
      <c r="F39" s="498"/>
      <c r="G39" s="499"/>
      <c r="H39" s="2"/>
      <c r="I39" s="31"/>
    </row>
    <row r="40" spans="1:9" x14ac:dyDescent="0.25">
      <c r="A40" s="34"/>
      <c r="B40" s="2"/>
      <c r="C40" s="500" t="s">
        <v>297</v>
      </c>
      <c r="D40" s="501"/>
      <c r="E40" s="497"/>
      <c r="F40" s="498"/>
      <c r="G40" s="499"/>
      <c r="H40" s="2"/>
      <c r="I40" s="31"/>
    </row>
    <row r="41" spans="1:9" ht="15.75" thickBot="1" x14ac:dyDescent="0.3">
      <c r="A41" s="34"/>
      <c r="B41" s="2"/>
      <c r="C41" s="520" t="s">
        <v>299</v>
      </c>
      <c r="D41" s="521"/>
      <c r="E41" s="526"/>
      <c r="F41" s="505"/>
      <c r="G41" s="506"/>
      <c r="H41" s="2"/>
      <c r="I41" s="31"/>
    </row>
    <row r="42" spans="1:9" ht="15.75" thickBot="1" x14ac:dyDescent="0.3">
      <c r="A42" s="34"/>
      <c r="B42" s="2"/>
      <c r="C42" s="2"/>
      <c r="D42" s="2"/>
      <c r="E42" s="2"/>
      <c r="F42" s="2"/>
      <c r="G42" s="2"/>
      <c r="H42" s="2"/>
      <c r="I42" s="31"/>
    </row>
    <row r="43" spans="1:9" ht="15.75" thickBot="1" x14ac:dyDescent="0.3">
      <c r="A43" s="34"/>
      <c r="B43" s="487" t="s">
        <v>419</v>
      </c>
      <c r="C43" s="488"/>
      <c r="D43" s="488"/>
      <c r="E43" s="488"/>
      <c r="F43" s="488"/>
      <c r="G43" s="488"/>
      <c r="H43" s="489"/>
      <c r="I43" s="31"/>
    </row>
    <row r="44" spans="1:9" x14ac:dyDescent="0.25">
      <c r="A44" s="34"/>
      <c r="B44" s="2"/>
      <c r="C44" s="2"/>
      <c r="D44" s="2"/>
      <c r="E44" s="2"/>
      <c r="F44" s="2"/>
      <c r="G44" s="2"/>
      <c r="H44" s="2"/>
      <c r="I44" s="31"/>
    </row>
    <row r="45" spans="1:9" x14ac:dyDescent="0.25">
      <c r="A45" s="34"/>
      <c r="B45" s="2"/>
      <c r="C45" s="510" t="s">
        <v>253</v>
      </c>
      <c r="D45" s="511"/>
      <c r="E45" s="511"/>
      <c r="F45" s="511"/>
      <c r="G45" s="512"/>
      <c r="H45" s="2"/>
      <c r="I45" s="31"/>
    </row>
    <row r="46" spans="1:9" x14ac:dyDescent="0.25">
      <c r="A46" s="34"/>
      <c r="B46" s="2"/>
      <c r="C46" s="510" t="s">
        <v>300</v>
      </c>
      <c r="D46" s="511"/>
      <c r="E46" s="513"/>
      <c r="F46" s="513"/>
      <c r="G46" s="514"/>
      <c r="H46" s="2"/>
      <c r="I46" s="31"/>
    </row>
    <row r="47" spans="1:9" x14ac:dyDescent="0.25">
      <c r="A47" s="34"/>
      <c r="B47" s="2"/>
      <c r="C47" s="510" t="s">
        <v>297</v>
      </c>
      <c r="D47" s="511"/>
      <c r="E47" s="513"/>
      <c r="F47" s="513"/>
      <c r="G47" s="514"/>
      <c r="H47" s="2"/>
      <c r="I47" s="31"/>
    </row>
    <row r="48" spans="1:9" ht="15.75" thickBot="1" x14ac:dyDescent="0.3">
      <c r="A48" s="34"/>
      <c r="B48" s="2"/>
      <c r="C48" s="522" t="s">
        <v>298</v>
      </c>
      <c r="D48" s="523"/>
      <c r="E48" s="524"/>
      <c r="F48" s="524"/>
      <c r="G48" s="525"/>
      <c r="H48" s="2"/>
      <c r="I48" s="31"/>
    </row>
    <row r="49" spans="1:9" ht="15.75" thickBot="1" x14ac:dyDescent="0.3">
      <c r="A49" s="34"/>
      <c r="B49" s="2"/>
      <c r="C49" s="2"/>
      <c r="D49" s="2"/>
      <c r="E49" s="2"/>
      <c r="F49" s="2"/>
      <c r="G49" s="2"/>
      <c r="H49" s="2"/>
      <c r="I49" s="31"/>
    </row>
    <row r="50" spans="1:9" ht="15.75" thickBot="1" x14ac:dyDescent="0.3">
      <c r="A50" s="34"/>
      <c r="B50" s="487" t="s">
        <v>418</v>
      </c>
      <c r="C50" s="488"/>
      <c r="D50" s="488"/>
      <c r="E50" s="488"/>
      <c r="F50" s="488"/>
      <c r="G50" s="488"/>
      <c r="H50" s="489"/>
      <c r="I50" s="31"/>
    </row>
    <row r="51" spans="1:9" ht="15.75" thickBot="1" x14ac:dyDescent="0.3">
      <c r="A51" s="34"/>
      <c r="B51" s="2"/>
      <c r="C51" s="2"/>
      <c r="D51" s="2"/>
      <c r="E51" s="2"/>
      <c r="F51" s="2"/>
      <c r="G51" s="2"/>
      <c r="H51" s="2"/>
      <c r="I51" s="31"/>
    </row>
    <row r="52" spans="1:9" x14ac:dyDescent="0.25">
      <c r="A52" s="34"/>
      <c r="B52" s="2"/>
      <c r="C52" s="515" t="s">
        <v>310</v>
      </c>
      <c r="D52" s="516"/>
      <c r="E52" s="517"/>
      <c r="F52" s="518"/>
      <c r="G52" s="519"/>
      <c r="H52" s="2"/>
      <c r="I52" s="31"/>
    </row>
    <row r="53" spans="1:9" x14ac:dyDescent="0.25">
      <c r="A53" s="34"/>
      <c r="B53" s="2"/>
      <c r="C53" s="510" t="s">
        <v>255</v>
      </c>
      <c r="D53" s="511"/>
      <c r="E53" s="511"/>
      <c r="F53" s="511"/>
      <c r="G53" s="512"/>
      <c r="H53" s="2"/>
      <c r="I53" s="31"/>
    </row>
    <row r="54" spans="1:9" x14ac:dyDescent="0.25">
      <c r="A54" s="34"/>
      <c r="B54" s="2"/>
      <c r="C54" s="510" t="s">
        <v>312</v>
      </c>
      <c r="D54" s="511"/>
      <c r="E54" s="513"/>
      <c r="F54" s="513"/>
      <c r="G54" s="514"/>
      <c r="H54" s="2"/>
      <c r="I54" s="31"/>
    </row>
    <row r="55" spans="1:9" ht="15.75" thickBot="1" x14ac:dyDescent="0.3">
      <c r="A55" s="34"/>
      <c r="B55" s="2"/>
      <c r="C55" s="522" t="s">
        <v>298</v>
      </c>
      <c r="D55" s="523"/>
      <c r="E55" s="524"/>
      <c r="F55" s="524"/>
      <c r="G55" s="525"/>
      <c r="H55" s="2"/>
      <c r="I55" s="31"/>
    </row>
    <row r="56" spans="1:9" ht="15.75" thickBot="1" x14ac:dyDescent="0.3">
      <c r="A56" s="34"/>
      <c r="B56" s="2"/>
      <c r="C56" s="2"/>
      <c r="D56" s="2"/>
      <c r="E56" s="2"/>
      <c r="F56" s="2"/>
      <c r="G56" s="2"/>
      <c r="H56" s="2"/>
      <c r="I56" s="31"/>
    </row>
    <row r="57" spans="1:9" ht="15.75" thickBot="1" x14ac:dyDescent="0.3">
      <c r="A57" s="34"/>
      <c r="B57" s="487" t="s">
        <v>261</v>
      </c>
      <c r="C57" s="488"/>
      <c r="D57" s="488"/>
      <c r="E57" s="488"/>
      <c r="F57" s="488"/>
      <c r="G57" s="488"/>
      <c r="H57" s="489"/>
      <c r="I57" s="31"/>
    </row>
    <row r="58" spans="1:9" ht="15.75" thickBot="1" x14ac:dyDescent="0.3">
      <c r="A58" s="34"/>
      <c r="B58" s="2"/>
      <c r="C58" s="2"/>
      <c r="D58" s="2"/>
      <c r="E58" s="2"/>
      <c r="F58" s="2"/>
      <c r="G58" s="2"/>
      <c r="H58" s="2"/>
      <c r="I58" s="31"/>
    </row>
    <row r="59" spans="1:9" x14ac:dyDescent="0.25">
      <c r="A59" s="34"/>
      <c r="B59" s="2"/>
      <c r="C59" s="515"/>
      <c r="D59" s="516"/>
      <c r="E59" s="517"/>
      <c r="F59" s="518"/>
      <c r="G59" s="519"/>
      <c r="H59" s="2"/>
      <c r="I59" s="31"/>
    </row>
    <row r="60" spans="1:9" x14ac:dyDescent="0.25">
      <c r="A60" s="34"/>
      <c r="B60" s="2"/>
      <c r="C60" s="510"/>
      <c r="D60" s="511"/>
      <c r="E60" s="511"/>
      <c r="F60" s="511"/>
      <c r="G60" s="512"/>
      <c r="H60" s="2"/>
      <c r="I60" s="31"/>
    </row>
    <row r="61" spans="1:9" x14ac:dyDescent="0.25">
      <c r="A61" s="34"/>
      <c r="B61" s="2"/>
      <c r="C61" s="510"/>
      <c r="D61" s="511"/>
      <c r="E61" s="513"/>
      <c r="F61" s="513"/>
      <c r="G61" s="514"/>
      <c r="H61" s="2"/>
      <c r="I61" s="31"/>
    </row>
    <row r="62" spans="1:9" ht="15.75" thickBot="1" x14ac:dyDescent="0.3">
      <c r="A62" s="34"/>
      <c r="B62" s="2"/>
      <c r="C62" s="522"/>
      <c r="D62" s="523"/>
      <c r="E62" s="524"/>
      <c r="F62" s="524"/>
      <c r="G62" s="525"/>
      <c r="H62" s="2"/>
      <c r="I62" s="31"/>
    </row>
    <row r="63" spans="1:9" ht="15.75" thickBot="1" x14ac:dyDescent="0.3">
      <c r="A63" s="35"/>
      <c r="B63" s="6"/>
      <c r="C63" s="6"/>
      <c r="D63" s="6"/>
      <c r="E63" s="6"/>
      <c r="F63" s="6"/>
      <c r="G63" s="6"/>
      <c r="H63" s="6"/>
      <c r="I63" s="7"/>
    </row>
  </sheetData>
  <mergeCells count="53">
    <mergeCell ref="C62:D62"/>
    <mergeCell ref="E62:G62"/>
    <mergeCell ref="D9:F9"/>
    <mergeCell ref="E18:G18"/>
    <mergeCell ref="D17:F17"/>
    <mergeCell ref="D24:E24"/>
    <mergeCell ref="D25:E25"/>
    <mergeCell ref="C59:D59"/>
    <mergeCell ref="E59:G59"/>
    <mergeCell ref="C60:D60"/>
    <mergeCell ref="E60:G60"/>
    <mergeCell ref="C61:D61"/>
    <mergeCell ref="E61:G61"/>
    <mergeCell ref="C55:D55"/>
    <mergeCell ref="E55:G55"/>
    <mergeCell ref="D33:G33"/>
    <mergeCell ref="B50:H50"/>
    <mergeCell ref="C52:D52"/>
    <mergeCell ref="E52:G52"/>
    <mergeCell ref="B43:H43"/>
    <mergeCell ref="C41:D41"/>
    <mergeCell ref="C47:D47"/>
    <mergeCell ref="E47:G47"/>
    <mergeCell ref="C48:D48"/>
    <mergeCell ref="E48:G48"/>
    <mergeCell ref="E41:G41"/>
    <mergeCell ref="C46:D46"/>
    <mergeCell ref="E46:G46"/>
    <mergeCell ref="C45:D45"/>
    <mergeCell ref="E45:G45"/>
    <mergeCell ref="B57:H57"/>
    <mergeCell ref="C53:D53"/>
    <mergeCell ref="E53:G53"/>
    <mergeCell ref="C54:D54"/>
    <mergeCell ref="E54:G54"/>
    <mergeCell ref="E40:G40"/>
    <mergeCell ref="C40:D40"/>
    <mergeCell ref="D23:E23"/>
    <mergeCell ref="C27:D27"/>
    <mergeCell ref="B30:H30"/>
    <mergeCell ref="D34:G34"/>
    <mergeCell ref="B36:H36"/>
    <mergeCell ref="E38:G38"/>
    <mergeCell ref="E39:G39"/>
    <mergeCell ref="C38:D38"/>
    <mergeCell ref="C39:D39"/>
    <mergeCell ref="C3:G3"/>
    <mergeCell ref="B10:H10"/>
    <mergeCell ref="B12:H12"/>
    <mergeCell ref="B20:H20"/>
    <mergeCell ref="D32:G32"/>
    <mergeCell ref="B7:H7"/>
    <mergeCell ref="D22:E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O63"/>
  <sheetViews>
    <sheetView zoomScaleNormal="100" workbookViewId="0">
      <selection activeCell="M52" sqref="M52"/>
    </sheetView>
  </sheetViews>
  <sheetFormatPr baseColWidth="10" defaultRowHeight="15" x14ac:dyDescent="0.25"/>
  <cols>
    <col min="2" max="2" width="14.28515625" customWidth="1"/>
  </cols>
  <sheetData>
    <row r="1" spans="2:6" ht="15.75" thickBot="1" x14ac:dyDescent="0.3"/>
    <row r="2" spans="2:6" ht="15.75" thickBot="1" x14ac:dyDescent="0.3">
      <c r="B2" s="540" t="s">
        <v>404</v>
      </c>
      <c r="C2" s="541"/>
      <c r="D2" s="541"/>
      <c r="E2" s="541"/>
      <c r="F2" s="542"/>
    </row>
    <row r="3" spans="2:6" x14ac:dyDescent="0.25">
      <c r="B3" s="119"/>
      <c r="C3" s="119"/>
      <c r="D3" s="119"/>
      <c r="E3" s="119"/>
      <c r="F3" s="119"/>
    </row>
    <row r="4" spans="2:6" x14ac:dyDescent="0.25">
      <c r="B4" s="119" t="s">
        <v>265</v>
      </c>
      <c r="C4" s="119"/>
      <c r="D4" s="119"/>
      <c r="E4" s="119"/>
      <c r="F4" s="119"/>
    </row>
    <row r="5" spans="2:6" x14ac:dyDescent="0.25">
      <c r="B5" s="119" t="s">
        <v>431</v>
      </c>
      <c r="C5" s="119"/>
      <c r="D5" s="119"/>
      <c r="E5" s="119"/>
      <c r="F5" s="119"/>
    </row>
    <row r="6" spans="2:6" ht="15.75" thickBot="1" x14ac:dyDescent="0.3">
      <c r="B6" s="119"/>
      <c r="C6" s="119"/>
      <c r="D6" s="119"/>
      <c r="E6" s="119"/>
      <c r="F6" s="119"/>
    </row>
    <row r="7" spans="2:6" ht="15.75" thickBot="1" x14ac:dyDescent="0.3">
      <c r="B7" s="67" t="s">
        <v>264</v>
      </c>
      <c r="C7" s="68"/>
      <c r="D7" s="119"/>
      <c r="E7" s="119"/>
      <c r="F7" s="119"/>
    </row>
    <row r="8" spans="2:6" ht="15.75" thickBot="1" x14ac:dyDescent="0.3">
      <c r="B8" s="119"/>
      <c r="C8" s="119"/>
      <c r="D8" s="119"/>
      <c r="E8" s="119"/>
      <c r="F8" s="119"/>
    </row>
    <row r="9" spans="2:6" ht="15.75" thickBot="1" x14ac:dyDescent="0.3">
      <c r="B9" s="537" t="s">
        <v>402</v>
      </c>
      <c r="C9" s="538"/>
      <c r="D9" s="539"/>
      <c r="E9" s="119"/>
      <c r="F9" s="119"/>
    </row>
    <row r="10" spans="2:6" x14ac:dyDescent="0.25">
      <c r="B10" s="119"/>
      <c r="C10" s="119"/>
      <c r="D10" s="119"/>
      <c r="E10" s="119"/>
      <c r="F10" s="119"/>
    </row>
    <row r="11" spans="2:6" x14ac:dyDescent="0.25">
      <c r="B11" s="71" t="s">
        <v>432</v>
      </c>
      <c r="C11" s="119"/>
      <c r="D11" s="119"/>
      <c r="E11" s="119"/>
      <c r="F11" s="119"/>
    </row>
    <row r="12" spans="2:6" ht="15.75" thickBot="1" x14ac:dyDescent="0.3">
      <c r="B12" s="119"/>
      <c r="C12" s="119"/>
      <c r="D12" s="119"/>
      <c r="E12" s="119"/>
      <c r="F12" s="119"/>
    </row>
    <row r="13" spans="2:6" ht="15.75" thickBot="1" x14ac:dyDescent="0.3">
      <c r="B13" s="69" t="s">
        <v>266</v>
      </c>
      <c r="C13" s="119"/>
      <c r="D13" s="119"/>
      <c r="E13" s="119"/>
      <c r="F13" s="119"/>
    </row>
    <row r="14" spans="2:6" x14ac:dyDescent="0.25">
      <c r="B14" s="119"/>
      <c r="C14" s="119"/>
      <c r="D14" s="119"/>
      <c r="E14" s="119"/>
      <c r="F14" s="119"/>
    </row>
    <row r="15" spans="2:6" x14ac:dyDescent="0.25">
      <c r="B15" s="71" t="s">
        <v>433</v>
      </c>
      <c r="C15" s="119"/>
      <c r="D15" s="119"/>
      <c r="E15" s="119"/>
      <c r="F15" s="119"/>
    </row>
    <row r="16" spans="2:6" x14ac:dyDescent="0.25">
      <c r="B16" s="119" t="s">
        <v>405</v>
      </c>
      <c r="C16" s="119"/>
      <c r="D16" s="119"/>
      <c r="E16" s="119"/>
      <c r="F16" s="119"/>
    </row>
    <row r="17" spans="2:15" x14ac:dyDescent="0.25">
      <c r="B17" s="119" t="s">
        <v>453</v>
      </c>
      <c r="C17" s="119"/>
      <c r="D17" s="119"/>
      <c r="E17" s="119"/>
      <c r="F17" s="119"/>
    </row>
    <row r="18" spans="2:15" x14ac:dyDescent="0.25">
      <c r="B18" s="119" t="s">
        <v>303</v>
      </c>
      <c r="C18" s="119"/>
      <c r="D18" s="119"/>
      <c r="E18" s="119"/>
      <c r="F18" s="119"/>
    </row>
    <row r="19" spans="2:15" ht="15.75" thickBot="1" x14ac:dyDescent="0.3">
      <c r="B19" s="119"/>
      <c r="C19" s="119"/>
      <c r="D19" s="119"/>
      <c r="E19" s="119"/>
      <c r="F19" s="119"/>
    </row>
    <row r="20" spans="2:15" ht="15.75" thickBot="1" x14ac:dyDescent="0.3">
      <c r="B20" s="543" t="s">
        <v>289</v>
      </c>
      <c r="C20" s="544"/>
      <c r="D20" s="545"/>
      <c r="E20" s="119"/>
      <c r="F20" s="119"/>
    </row>
    <row r="21" spans="2:15" x14ac:dyDescent="0.25">
      <c r="B21" s="119"/>
      <c r="C21" s="119"/>
      <c r="D21" s="119"/>
      <c r="E21" s="119"/>
      <c r="F21" s="119"/>
    </row>
    <row r="22" spans="2:15" x14ac:dyDescent="0.25">
      <c r="B22" s="71" t="s">
        <v>406</v>
      </c>
      <c r="C22" s="119"/>
      <c r="D22" s="119"/>
      <c r="E22" s="119"/>
      <c r="F22" s="119"/>
    </row>
    <row r="23" spans="2:15" x14ac:dyDescent="0.25">
      <c r="B23" s="119" t="s">
        <v>407</v>
      </c>
      <c r="C23" s="119"/>
      <c r="D23" s="119"/>
      <c r="E23" s="119"/>
      <c r="F23" s="119"/>
    </row>
    <row r="24" spans="2:15" x14ac:dyDescent="0.25">
      <c r="B24" s="119" t="s">
        <v>408</v>
      </c>
      <c r="C24" s="119"/>
      <c r="D24" s="119"/>
      <c r="E24" s="119"/>
      <c r="F24" s="119"/>
    </row>
    <row r="25" spans="2:15" s="119" customFormat="1" x14ac:dyDescent="0.25">
      <c r="B25" s="119" t="s">
        <v>434</v>
      </c>
    </row>
    <row r="26" spans="2:15" x14ac:dyDescent="0.25">
      <c r="B26" s="119" t="s">
        <v>435</v>
      </c>
      <c r="C26" s="119"/>
      <c r="D26" s="119"/>
      <c r="E26" s="119"/>
      <c r="F26" s="119"/>
    </row>
    <row r="27" spans="2:15" s="32" customFormat="1" x14ac:dyDescent="0.25">
      <c r="B27" s="71" t="s">
        <v>409</v>
      </c>
      <c r="C27" s="71"/>
      <c r="D27" s="71"/>
      <c r="E27" s="71"/>
      <c r="F27" s="71"/>
      <c r="G27" s="71" t="s">
        <v>291</v>
      </c>
      <c r="H27" s="71"/>
      <c r="I27" s="71"/>
      <c r="J27" s="71"/>
      <c r="K27" s="71"/>
    </row>
    <row r="28" spans="2:15" x14ac:dyDescent="0.25">
      <c r="B28" s="119" t="s">
        <v>410</v>
      </c>
      <c r="C28" s="119"/>
      <c r="D28" s="119"/>
      <c r="E28" s="119"/>
      <c r="F28" s="119"/>
      <c r="K28" s="83"/>
    </row>
    <row r="29" spans="2:15" x14ac:dyDescent="0.25">
      <c r="B29" s="119" t="s">
        <v>436</v>
      </c>
      <c r="C29" s="119"/>
      <c r="D29" s="119"/>
      <c r="E29" s="119"/>
      <c r="F29" s="119"/>
      <c r="O29" s="32"/>
    </row>
    <row r="30" spans="2:15" x14ac:dyDescent="0.25">
      <c r="B30" s="119" t="s">
        <v>411</v>
      </c>
      <c r="C30" s="119"/>
      <c r="D30" s="119"/>
      <c r="E30" s="119"/>
      <c r="F30" s="119"/>
    </row>
    <row r="31" spans="2:15" ht="15.75" thickBot="1" x14ac:dyDescent="0.3">
      <c r="B31" s="119"/>
      <c r="C31" s="119"/>
      <c r="D31" s="119"/>
      <c r="E31" s="119"/>
      <c r="F31" s="119"/>
    </row>
    <row r="32" spans="2:15" ht="15.75" thickBot="1" x14ac:dyDescent="0.3">
      <c r="B32" s="546" t="s">
        <v>290</v>
      </c>
      <c r="C32" s="547"/>
      <c r="D32" s="119"/>
      <c r="E32" s="119"/>
      <c r="F32" s="119"/>
    </row>
    <row r="33" spans="2:13" x14ac:dyDescent="0.25">
      <c r="B33" s="119"/>
      <c r="C33" s="119"/>
      <c r="D33" s="119"/>
      <c r="E33" s="119"/>
      <c r="F33" s="119"/>
    </row>
    <row r="34" spans="2:13" x14ac:dyDescent="0.25">
      <c r="B34" s="71" t="s">
        <v>428</v>
      </c>
      <c r="C34" s="71"/>
      <c r="D34" s="71"/>
      <c r="E34" s="71"/>
      <c r="F34" s="71"/>
      <c r="J34" s="143"/>
    </row>
    <row r="35" spans="2:13" s="119" customFormat="1" x14ac:dyDescent="0.25">
      <c r="B35" s="119" t="s">
        <v>437</v>
      </c>
      <c r="G35"/>
      <c r="H35"/>
      <c r="J35" s="143"/>
    </row>
    <row r="36" spans="2:13" x14ac:dyDescent="0.25">
      <c r="B36" s="146" t="s">
        <v>454</v>
      </c>
      <c r="C36" s="143"/>
      <c r="D36" s="143"/>
      <c r="E36" s="143"/>
      <c r="F36" s="143"/>
      <c r="G36" s="143"/>
      <c r="H36" s="143"/>
      <c r="I36" s="143"/>
      <c r="J36" s="143"/>
      <c r="K36" s="143"/>
      <c r="L36" s="143"/>
      <c r="M36" s="143"/>
    </row>
    <row r="37" spans="2:13" x14ac:dyDescent="0.25">
      <c r="B37" s="119" t="s">
        <v>412</v>
      </c>
      <c r="C37" s="119"/>
      <c r="D37" s="119"/>
      <c r="E37" s="119"/>
      <c r="F37" s="119"/>
    </row>
    <row r="38" spans="2:13" x14ac:dyDescent="0.25">
      <c r="B38" s="119" t="s">
        <v>413</v>
      </c>
      <c r="C38" s="119"/>
      <c r="D38" s="119"/>
      <c r="E38" s="119"/>
      <c r="F38" s="119"/>
    </row>
    <row r="39" spans="2:13" x14ac:dyDescent="0.25">
      <c r="B39" s="119" t="s">
        <v>414</v>
      </c>
      <c r="C39" s="119"/>
      <c r="D39" s="119"/>
      <c r="E39" s="119"/>
      <c r="F39" s="119"/>
    </row>
    <row r="40" spans="2:13" x14ac:dyDescent="0.25">
      <c r="B40" s="119" t="s">
        <v>415</v>
      </c>
      <c r="C40" s="119"/>
      <c r="D40" s="119"/>
      <c r="E40" s="119"/>
      <c r="F40" s="119"/>
    </row>
    <row r="41" spans="2:13" x14ac:dyDescent="0.25">
      <c r="B41" s="119" t="s">
        <v>452</v>
      </c>
      <c r="F41" s="119"/>
    </row>
    <row r="42" spans="2:13" s="119" customFormat="1" x14ac:dyDescent="0.25">
      <c r="B42" s="119" t="s">
        <v>416</v>
      </c>
    </row>
    <row r="43" spans="2:13" x14ac:dyDescent="0.25">
      <c r="C43" s="119"/>
      <c r="D43" s="119"/>
      <c r="E43" s="119"/>
    </row>
    <row r="44" spans="2:13" x14ac:dyDescent="0.25">
      <c r="B44" s="155" t="s">
        <v>448</v>
      </c>
      <c r="C44" s="156"/>
    </row>
    <row r="45" spans="2:13" x14ac:dyDescent="0.25">
      <c r="B45" s="151"/>
    </row>
    <row r="46" spans="2:13" x14ac:dyDescent="0.25">
      <c r="B46" s="152" t="s">
        <v>451</v>
      </c>
    </row>
    <row r="47" spans="2:13" x14ac:dyDescent="0.25">
      <c r="B47" s="153" t="s">
        <v>427</v>
      </c>
    </row>
    <row r="48" spans="2:13" ht="15.75" thickBot="1" x14ac:dyDescent="0.3">
      <c r="B48" s="153"/>
    </row>
    <row r="49" spans="2:2" ht="15.75" thickBot="1" x14ac:dyDescent="0.3">
      <c r="B49" s="72" t="s">
        <v>292</v>
      </c>
    </row>
    <row r="50" spans="2:2" x14ac:dyDescent="0.25">
      <c r="B50" s="3"/>
    </row>
    <row r="51" spans="2:2" x14ac:dyDescent="0.25">
      <c r="B51" s="152" t="s">
        <v>304</v>
      </c>
    </row>
    <row r="52" spans="2:2" x14ac:dyDescent="0.25">
      <c r="B52" s="3" t="s">
        <v>449</v>
      </c>
    </row>
    <row r="53" spans="2:2" x14ac:dyDescent="0.25">
      <c r="B53" s="3" t="s">
        <v>455</v>
      </c>
    </row>
    <row r="54" spans="2:2" x14ac:dyDescent="0.25">
      <c r="B54" s="3" t="s">
        <v>429</v>
      </c>
    </row>
    <row r="55" spans="2:2" x14ac:dyDescent="0.25">
      <c r="B55" s="3" t="s">
        <v>417</v>
      </c>
    </row>
    <row r="56" spans="2:2" x14ac:dyDescent="0.25">
      <c r="B56" s="3" t="s">
        <v>430</v>
      </c>
    </row>
    <row r="57" spans="2:2" x14ac:dyDescent="0.25">
      <c r="B57" s="3"/>
    </row>
    <row r="58" spans="2:2" x14ac:dyDescent="0.25">
      <c r="B58" s="154" t="s">
        <v>443</v>
      </c>
    </row>
    <row r="59" spans="2:2" x14ac:dyDescent="0.25">
      <c r="B59" s="1" t="s">
        <v>450</v>
      </c>
    </row>
    <row r="60" spans="2:2" x14ac:dyDescent="0.25">
      <c r="B60" s="1" t="s">
        <v>444</v>
      </c>
    </row>
    <row r="61" spans="2:2" x14ac:dyDescent="0.25">
      <c r="B61" s="1" t="s">
        <v>445</v>
      </c>
    </row>
    <row r="62" spans="2:2" x14ac:dyDescent="0.25">
      <c r="B62" s="1" t="s">
        <v>446</v>
      </c>
    </row>
    <row r="63" spans="2:2" x14ac:dyDescent="0.25">
      <c r="B63" s="147" t="s">
        <v>447</v>
      </c>
    </row>
  </sheetData>
  <mergeCells count="4">
    <mergeCell ref="B9:D9"/>
    <mergeCell ref="B2:F2"/>
    <mergeCell ref="B20:D20"/>
    <mergeCell ref="B32:C3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S94"/>
  <sheetViews>
    <sheetView topLeftCell="A16" zoomScale="90" zoomScaleNormal="90" workbookViewId="0">
      <selection activeCell="C18" sqref="C18"/>
    </sheetView>
  </sheetViews>
  <sheetFormatPr baseColWidth="10" defaultRowHeight="15" x14ac:dyDescent="0.25"/>
  <cols>
    <col min="1" max="1" width="22" style="186" customWidth="1"/>
    <col min="2" max="2" width="7.7109375" style="186" customWidth="1"/>
    <col min="3" max="3" width="67.85546875" style="186" customWidth="1"/>
    <col min="4" max="4" width="9.7109375" style="186" customWidth="1"/>
    <col min="5" max="5" width="16.140625" style="186" customWidth="1"/>
    <col min="6" max="6" width="17" style="186" customWidth="1"/>
    <col min="7" max="7" width="8.5703125" style="186" customWidth="1"/>
    <col min="8" max="8" width="11.42578125" style="186"/>
    <col min="9" max="9" width="13" style="186" customWidth="1"/>
    <col min="10" max="10" width="77" style="186" customWidth="1"/>
    <col min="11" max="11" width="13.5703125" style="186" customWidth="1"/>
    <col min="12" max="12" width="49.28515625" style="186" customWidth="1"/>
    <col min="13" max="13" width="11.7109375" style="186" customWidth="1"/>
    <col min="14" max="14" width="10.85546875" style="186" customWidth="1"/>
    <col min="15" max="16" width="11.42578125" style="186"/>
    <col min="17" max="17" width="26.85546875" style="186" customWidth="1"/>
    <col min="18" max="16384" width="11.42578125" style="186"/>
  </cols>
  <sheetData>
    <row r="1" spans="1:19" ht="54.75" customHeight="1" thickBot="1" x14ac:dyDescent="0.35">
      <c r="A1" s="185" t="s">
        <v>288</v>
      </c>
      <c r="B1" s="569"/>
      <c r="C1" s="570"/>
      <c r="D1" s="569"/>
      <c r="E1" s="571"/>
      <c r="F1" s="571"/>
      <c r="G1" s="570"/>
      <c r="J1" s="187" t="s">
        <v>0</v>
      </c>
      <c r="K1" s="572" t="s">
        <v>238</v>
      </c>
      <c r="L1" s="572"/>
      <c r="M1" s="573"/>
      <c r="N1" s="188" t="s">
        <v>234</v>
      </c>
      <c r="O1" s="600" t="s">
        <v>1</v>
      </c>
      <c r="P1" s="601"/>
      <c r="Q1" s="602"/>
    </row>
    <row r="2" spans="1:19" ht="30.75" customHeight="1" thickBot="1" x14ac:dyDescent="0.3">
      <c r="A2" s="189" t="s">
        <v>232</v>
      </c>
      <c r="B2" s="577" t="s">
        <v>231</v>
      </c>
      <c r="C2" s="578"/>
      <c r="D2" s="574" t="s">
        <v>230</v>
      </c>
      <c r="E2" s="575"/>
      <c r="F2" s="575"/>
      <c r="G2" s="576"/>
      <c r="H2" s="190" t="s">
        <v>238</v>
      </c>
      <c r="J2" s="191" t="s">
        <v>1</v>
      </c>
      <c r="N2" s="192" t="s">
        <v>235</v>
      </c>
      <c r="O2" s="548" t="s">
        <v>172</v>
      </c>
      <c r="P2" s="549"/>
      <c r="Q2" s="550"/>
    </row>
    <row r="3" spans="1:19" ht="31.5" customHeight="1" thickBot="1" x14ac:dyDescent="0.3">
      <c r="A3" s="643" t="s">
        <v>218</v>
      </c>
      <c r="B3" s="193">
        <v>1</v>
      </c>
      <c r="C3" s="194" t="s">
        <v>41</v>
      </c>
      <c r="D3" s="195" t="s">
        <v>229</v>
      </c>
      <c r="E3" s="196" t="s">
        <v>441</v>
      </c>
      <c r="F3" s="197" t="s">
        <v>228</v>
      </c>
      <c r="G3" s="198" t="s">
        <v>65</v>
      </c>
      <c r="J3" s="199" t="s">
        <v>91</v>
      </c>
      <c r="N3" s="200" t="s">
        <v>236</v>
      </c>
      <c r="O3" s="563" t="s">
        <v>133</v>
      </c>
      <c r="P3" s="564"/>
      <c r="Q3" s="565"/>
    </row>
    <row r="4" spans="1:19" ht="30" customHeight="1" thickBot="1" x14ac:dyDescent="0.3">
      <c r="A4" s="644"/>
      <c r="B4" s="201" t="s">
        <v>227</v>
      </c>
      <c r="C4" s="202" t="s">
        <v>377</v>
      </c>
      <c r="D4" s="203" t="s">
        <v>211</v>
      </c>
      <c r="E4" s="204"/>
      <c r="F4" s="205" t="s">
        <v>128</v>
      </c>
      <c r="G4" s="206"/>
      <c r="J4" s="207" t="s">
        <v>225</v>
      </c>
      <c r="N4" s="208" t="s">
        <v>237</v>
      </c>
      <c r="O4" s="551" t="s">
        <v>4</v>
      </c>
      <c r="P4" s="552"/>
      <c r="Q4" s="553"/>
    </row>
    <row r="5" spans="1:19" ht="15.75" customHeight="1" thickBot="1" x14ac:dyDescent="0.3">
      <c r="A5" s="644"/>
      <c r="B5" s="209" t="s">
        <v>224</v>
      </c>
      <c r="C5" s="210" t="s">
        <v>375</v>
      </c>
      <c r="D5" s="211"/>
      <c r="E5" s="204"/>
      <c r="F5" s="212" t="s">
        <v>105</v>
      </c>
      <c r="G5" s="206"/>
      <c r="J5" s="213" t="s">
        <v>223</v>
      </c>
      <c r="N5" s="214"/>
      <c r="O5" s="214"/>
      <c r="P5" s="214"/>
      <c r="Q5" s="215"/>
    </row>
    <row r="6" spans="1:19" ht="25.5" customHeight="1" thickBot="1" x14ac:dyDescent="0.3">
      <c r="A6" s="644"/>
      <c r="B6" s="201" t="s">
        <v>222</v>
      </c>
      <c r="C6" s="202" t="s">
        <v>376</v>
      </c>
      <c r="D6" s="203" t="s">
        <v>191</v>
      </c>
      <c r="E6" s="204"/>
      <c r="F6" s="204"/>
      <c r="G6" s="206"/>
      <c r="I6" s="216"/>
      <c r="J6" s="217" t="s">
        <v>53</v>
      </c>
      <c r="K6" s="217"/>
      <c r="L6" s="218" t="s">
        <v>88</v>
      </c>
      <c r="M6" s="190" t="s">
        <v>238</v>
      </c>
      <c r="N6" s="566" t="s">
        <v>241</v>
      </c>
      <c r="O6" s="567"/>
      <c r="P6" s="567"/>
      <c r="Q6" s="568"/>
    </row>
    <row r="7" spans="1:19" ht="15" customHeight="1" thickBot="1" x14ac:dyDescent="0.3">
      <c r="A7" s="645"/>
      <c r="B7" s="219" t="s">
        <v>221</v>
      </c>
      <c r="C7" s="220" t="s">
        <v>487</v>
      </c>
      <c r="D7" s="203" t="s">
        <v>205</v>
      </c>
      <c r="E7" s="204"/>
      <c r="F7" s="204"/>
      <c r="G7" s="206"/>
      <c r="I7" s="221" t="s">
        <v>220</v>
      </c>
      <c r="J7" s="222" t="s">
        <v>219</v>
      </c>
      <c r="K7" s="223"/>
      <c r="L7" s="224"/>
      <c r="N7" s="554" t="s">
        <v>479</v>
      </c>
      <c r="O7" s="555"/>
      <c r="P7" s="555"/>
      <c r="Q7" s="556"/>
    </row>
    <row r="8" spans="1:19" ht="14.65" customHeight="1" x14ac:dyDescent="0.25">
      <c r="A8" s="646" t="s">
        <v>218</v>
      </c>
      <c r="B8" s="193">
        <v>2</v>
      </c>
      <c r="C8" s="194" t="s">
        <v>43</v>
      </c>
      <c r="E8" s="204"/>
      <c r="F8" s="204"/>
      <c r="G8" s="206"/>
      <c r="I8" s="225" t="s">
        <v>217</v>
      </c>
      <c r="J8" s="226" t="s">
        <v>426</v>
      </c>
      <c r="K8" s="225" t="s">
        <v>216</v>
      </c>
      <c r="L8" s="227" t="s">
        <v>334</v>
      </c>
      <c r="N8" s="557"/>
      <c r="O8" s="558"/>
      <c r="P8" s="558"/>
      <c r="Q8" s="559"/>
    </row>
    <row r="9" spans="1:19" ht="45" x14ac:dyDescent="0.25">
      <c r="A9" s="647"/>
      <c r="B9" s="201" t="s">
        <v>215</v>
      </c>
      <c r="C9" s="228" t="s">
        <v>488</v>
      </c>
      <c r="D9" s="229" t="s">
        <v>217</v>
      </c>
      <c r="E9" s="230" t="s">
        <v>208</v>
      </c>
      <c r="F9" s="231"/>
      <c r="G9" s="232"/>
      <c r="I9" s="233" t="s">
        <v>208</v>
      </c>
      <c r="J9" s="585" t="s">
        <v>313</v>
      </c>
      <c r="K9" s="233" t="s">
        <v>213</v>
      </c>
      <c r="L9" s="592" t="s">
        <v>335</v>
      </c>
      <c r="N9" s="557"/>
      <c r="O9" s="558"/>
      <c r="P9" s="558"/>
      <c r="Q9" s="559"/>
      <c r="R9" s="234"/>
      <c r="S9" s="234"/>
    </row>
    <row r="10" spans="1:19" ht="17.25" customHeight="1" thickBot="1" x14ac:dyDescent="0.3">
      <c r="A10" s="647"/>
      <c r="B10" s="201"/>
      <c r="C10" s="228"/>
      <c r="D10" s="235" t="s">
        <v>208</v>
      </c>
      <c r="E10" s="236"/>
      <c r="F10" s="237"/>
      <c r="G10" s="238"/>
      <c r="I10" s="239"/>
      <c r="J10" s="586"/>
      <c r="K10" s="239"/>
      <c r="L10" s="593"/>
      <c r="N10" s="560"/>
      <c r="O10" s="561"/>
      <c r="P10" s="561"/>
      <c r="Q10" s="562"/>
      <c r="R10" s="234"/>
      <c r="S10" s="234"/>
    </row>
    <row r="11" spans="1:19" ht="38.25" customHeight="1" x14ac:dyDescent="0.25">
      <c r="A11" s="647"/>
      <c r="B11" s="209" t="s">
        <v>212</v>
      </c>
      <c r="C11" s="240" t="s">
        <v>378</v>
      </c>
      <c r="D11" s="211"/>
      <c r="E11" s="241"/>
      <c r="F11" s="205" t="s">
        <v>116</v>
      </c>
      <c r="G11" s="206"/>
      <c r="I11" s="233" t="s">
        <v>211</v>
      </c>
      <c r="J11" s="590" t="s">
        <v>333</v>
      </c>
      <c r="K11" s="233" t="s">
        <v>210</v>
      </c>
      <c r="L11" s="242" t="s">
        <v>336</v>
      </c>
      <c r="N11" s="243"/>
      <c r="O11" s="243"/>
      <c r="P11" s="243"/>
      <c r="Q11" s="243"/>
    </row>
    <row r="12" spans="1:19" ht="15" customHeight="1" x14ac:dyDescent="0.25">
      <c r="A12" s="647"/>
      <c r="B12" s="201" t="s">
        <v>209</v>
      </c>
      <c r="C12" s="228" t="s">
        <v>379</v>
      </c>
      <c r="D12" s="203" t="s">
        <v>208</v>
      </c>
      <c r="E12" s="204"/>
      <c r="F12" s="204"/>
      <c r="G12" s="206"/>
      <c r="I12" s="244"/>
      <c r="J12" s="591"/>
      <c r="K12" s="233" t="s">
        <v>207</v>
      </c>
      <c r="L12" s="242" t="s">
        <v>146</v>
      </c>
    </row>
    <row r="13" spans="1:19" ht="30" customHeight="1" x14ac:dyDescent="0.25">
      <c r="A13" s="647"/>
      <c r="B13" s="201" t="s">
        <v>206</v>
      </c>
      <c r="C13" s="228" t="s">
        <v>380</v>
      </c>
      <c r="D13" s="211"/>
      <c r="E13" s="204"/>
      <c r="F13" s="205" t="s">
        <v>124</v>
      </c>
      <c r="G13" s="206"/>
      <c r="I13" s="225" t="s">
        <v>205</v>
      </c>
      <c r="J13" s="245" t="s">
        <v>204</v>
      </c>
      <c r="K13" s="225" t="s">
        <v>203</v>
      </c>
      <c r="L13" s="227" t="s">
        <v>54</v>
      </c>
    </row>
    <row r="14" spans="1:19" ht="30" customHeight="1" x14ac:dyDescent="0.25">
      <c r="A14" s="647"/>
      <c r="B14" s="201" t="s">
        <v>202</v>
      </c>
      <c r="C14" s="476" t="s">
        <v>381</v>
      </c>
      <c r="D14" s="203" t="s">
        <v>191</v>
      </c>
      <c r="E14" s="204"/>
      <c r="F14" s="204"/>
      <c r="G14" s="206"/>
      <c r="I14" s="233" t="s">
        <v>191</v>
      </c>
      <c r="J14" s="587" t="s">
        <v>201</v>
      </c>
      <c r="K14" s="233" t="s">
        <v>200</v>
      </c>
      <c r="L14" s="434" t="s">
        <v>337</v>
      </c>
    </row>
    <row r="15" spans="1:19" ht="24" customHeight="1" x14ac:dyDescent="0.25">
      <c r="A15" s="647"/>
      <c r="B15" s="201" t="s">
        <v>199</v>
      </c>
      <c r="C15" s="228" t="s">
        <v>382</v>
      </c>
      <c r="D15" s="203" t="s">
        <v>178</v>
      </c>
      <c r="E15" s="204"/>
      <c r="F15" s="205" t="s">
        <v>128</v>
      </c>
      <c r="G15" s="206"/>
      <c r="I15" s="239"/>
      <c r="J15" s="588"/>
      <c r="K15" s="233" t="s">
        <v>198</v>
      </c>
      <c r="L15" s="434" t="s">
        <v>338</v>
      </c>
    </row>
    <row r="16" spans="1:19" ht="33" customHeight="1" thickBot="1" x14ac:dyDescent="0.3">
      <c r="A16" s="648"/>
      <c r="B16" s="219" t="s">
        <v>197</v>
      </c>
      <c r="C16" s="435" t="s">
        <v>383</v>
      </c>
      <c r="D16" s="203" t="s">
        <v>191</v>
      </c>
      <c r="E16" s="204"/>
      <c r="F16" s="204"/>
      <c r="G16" s="247" t="s">
        <v>79</v>
      </c>
      <c r="I16" s="239"/>
      <c r="J16" s="588"/>
      <c r="K16" s="233" t="s">
        <v>196</v>
      </c>
      <c r="L16" s="227" t="s">
        <v>339</v>
      </c>
      <c r="Q16" s="248"/>
    </row>
    <row r="17" spans="1:12" ht="33.75" customHeight="1" x14ac:dyDescent="0.25">
      <c r="A17" s="646" t="s">
        <v>179</v>
      </c>
      <c r="B17" s="193">
        <v>3</v>
      </c>
      <c r="C17" s="194" t="s">
        <v>44</v>
      </c>
      <c r="D17" s="211"/>
      <c r="E17" s="204"/>
      <c r="F17" s="204"/>
      <c r="G17" s="206"/>
      <c r="I17" s="239"/>
      <c r="J17" s="588"/>
      <c r="K17" s="233" t="s">
        <v>195</v>
      </c>
      <c r="L17" s="434" t="s">
        <v>340</v>
      </c>
    </row>
    <row r="18" spans="1:12" ht="25.5" x14ac:dyDescent="0.25">
      <c r="A18" s="649"/>
      <c r="B18" s="201" t="s">
        <v>194</v>
      </c>
      <c r="C18" s="788" t="s">
        <v>384</v>
      </c>
      <c r="D18" s="211"/>
      <c r="E18" s="249" t="s">
        <v>143</v>
      </c>
      <c r="F18" s="204"/>
      <c r="G18" s="206"/>
      <c r="I18" s="239"/>
      <c r="J18" s="588"/>
      <c r="K18" s="233" t="s">
        <v>193</v>
      </c>
      <c r="L18" s="250" t="s">
        <v>365</v>
      </c>
    </row>
    <row r="19" spans="1:12" ht="25.5" x14ac:dyDescent="0.25">
      <c r="A19" s="649"/>
      <c r="B19" s="209" t="s">
        <v>192</v>
      </c>
      <c r="C19" s="795" t="s">
        <v>385</v>
      </c>
      <c r="D19" s="203" t="s">
        <v>191</v>
      </c>
      <c r="E19" s="249" t="s">
        <v>136</v>
      </c>
      <c r="F19" s="204"/>
      <c r="G19" s="206"/>
      <c r="I19" s="244"/>
      <c r="J19" s="589"/>
      <c r="K19" s="233" t="s">
        <v>190</v>
      </c>
      <c r="L19" s="477" t="s">
        <v>189</v>
      </c>
    </row>
    <row r="20" spans="1:12" ht="26.25" thickBot="1" x14ac:dyDescent="0.3">
      <c r="A20" s="650"/>
      <c r="B20" s="219" t="s">
        <v>188</v>
      </c>
      <c r="C20" s="246" t="s">
        <v>386</v>
      </c>
      <c r="D20" s="203" t="s">
        <v>185</v>
      </c>
      <c r="E20" s="204"/>
      <c r="F20" s="204"/>
      <c r="G20" s="206"/>
      <c r="I20" s="225" t="s">
        <v>174</v>
      </c>
      <c r="J20" s="251" t="s">
        <v>48</v>
      </c>
      <c r="K20" s="225" t="s">
        <v>187</v>
      </c>
      <c r="L20" s="227" t="s">
        <v>55</v>
      </c>
    </row>
    <row r="21" spans="1:12" ht="30" customHeight="1" x14ac:dyDescent="0.25">
      <c r="A21" s="252" t="s">
        <v>186</v>
      </c>
      <c r="B21" s="193">
        <v>4</v>
      </c>
      <c r="C21" s="194" t="s">
        <v>46</v>
      </c>
      <c r="D21" s="211"/>
      <c r="E21" s="204"/>
      <c r="F21" s="204"/>
      <c r="G21" s="206"/>
      <c r="I21" s="233" t="s">
        <v>185</v>
      </c>
      <c r="J21" s="592" t="s">
        <v>45</v>
      </c>
      <c r="K21" s="253" t="s">
        <v>184</v>
      </c>
      <c r="L21" s="227" t="s">
        <v>148</v>
      </c>
    </row>
    <row r="22" spans="1:12" ht="25.5" x14ac:dyDescent="0.25">
      <c r="A22" s="647"/>
      <c r="B22" s="254" t="s">
        <v>183</v>
      </c>
      <c r="C22" s="480" t="s">
        <v>387</v>
      </c>
      <c r="D22" s="211"/>
      <c r="E22" s="249" t="s">
        <v>150</v>
      </c>
      <c r="F22" s="205" t="s">
        <v>108</v>
      </c>
      <c r="G22" s="206"/>
      <c r="I22" s="244"/>
      <c r="J22" s="593"/>
      <c r="K22" s="255"/>
      <c r="L22" s="227" t="s">
        <v>146</v>
      </c>
    </row>
    <row r="23" spans="1:12" ht="31.5" customHeight="1" thickBot="1" x14ac:dyDescent="0.3">
      <c r="A23" s="650"/>
      <c r="B23" s="256" t="s">
        <v>182</v>
      </c>
      <c r="C23" s="789" t="s">
        <v>388</v>
      </c>
      <c r="D23" s="211"/>
      <c r="E23" s="204"/>
      <c r="F23" s="204"/>
      <c r="G23" s="247" t="s">
        <v>78</v>
      </c>
      <c r="I23" s="257" t="s">
        <v>181</v>
      </c>
      <c r="J23" s="603" t="s">
        <v>180</v>
      </c>
      <c r="K23" s="604"/>
      <c r="L23" s="605"/>
    </row>
    <row r="24" spans="1:12" ht="32.25" customHeight="1" x14ac:dyDescent="0.25">
      <c r="A24" s="646" t="s">
        <v>179</v>
      </c>
      <c r="B24" s="193">
        <v>5</v>
      </c>
      <c r="C24" s="194" t="s">
        <v>47</v>
      </c>
      <c r="D24" s="211"/>
      <c r="E24" s="204"/>
      <c r="F24" s="204"/>
      <c r="G24" s="206"/>
      <c r="I24" s="225" t="s">
        <v>178</v>
      </c>
      <c r="J24" s="251" t="s">
        <v>425</v>
      </c>
      <c r="K24" s="225" t="s">
        <v>177</v>
      </c>
      <c r="L24" s="258" t="s">
        <v>56</v>
      </c>
    </row>
    <row r="25" spans="1:12" ht="18.75" customHeight="1" x14ac:dyDescent="0.25">
      <c r="A25" s="649"/>
      <c r="B25" s="201" t="s">
        <v>176</v>
      </c>
      <c r="C25" s="259" t="s">
        <v>390</v>
      </c>
      <c r="D25" s="211"/>
      <c r="E25" s="204"/>
      <c r="F25" s="212" t="s">
        <v>93</v>
      </c>
      <c r="G25" s="206"/>
    </row>
    <row r="26" spans="1:12" x14ac:dyDescent="0.25">
      <c r="A26" s="649"/>
      <c r="B26" s="201" t="s">
        <v>175</v>
      </c>
      <c r="C26" s="259" t="s">
        <v>391</v>
      </c>
      <c r="D26" s="203" t="s">
        <v>174</v>
      </c>
      <c r="E26" s="204"/>
      <c r="F26" s="204"/>
      <c r="G26" s="206"/>
    </row>
    <row r="27" spans="1:12" ht="16.5" customHeight="1" thickBot="1" x14ac:dyDescent="0.3">
      <c r="A27" s="649"/>
      <c r="B27" s="201" t="s">
        <v>173</v>
      </c>
      <c r="C27" s="259" t="s">
        <v>392</v>
      </c>
      <c r="D27" s="211"/>
      <c r="E27" s="249" t="s">
        <v>136</v>
      </c>
      <c r="F27" s="204"/>
      <c r="G27" s="206"/>
      <c r="J27" s="191" t="s">
        <v>172</v>
      </c>
    </row>
    <row r="28" spans="1:12" ht="15.75" thickBot="1" x14ac:dyDescent="0.3">
      <c r="A28" s="649"/>
      <c r="B28" s="209" t="s">
        <v>171</v>
      </c>
      <c r="C28" s="260" t="s">
        <v>393</v>
      </c>
      <c r="D28" s="211"/>
      <c r="E28" s="204"/>
      <c r="F28" s="204"/>
      <c r="G28" s="247" t="s">
        <v>79</v>
      </c>
      <c r="J28" s="199" t="s">
        <v>91</v>
      </c>
    </row>
    <row r="29" spans="1:12" ht="20.25" customHeight="1" thickBot="1" x14ac:dyDescent="0.3">
      <c r="A29" s="650"/>
      <c r="B29" s="219" t="s">
        <v>170</v>
      </c>
      <c r="C29" s="790" t="s">
        <v>394</v>
      </c>
      <c r="D29" s="211"/>
      <c r="E29" s="204"/>
      <c r="F29" s="204"/>
      <c r="G29" s="247" t="s">
        <v>78</v>
      </c>
      <c r="J29" s="261" t="s">
        <v>169</v>
      </c>
    </row>
    <row r="30" spans="1:12" ht="14.65" customHeight="1" x14ac:dyDescent="0.25">
      <c r="A30" s="262" t="s">
        <v>168</v>
      </c>
      <c r="B30" s="193">
        <v>6</v>
      </c>
      <c r="C30" s="194" t="s">
        <v>49</v>
      </c>
      <c r="D30" s="211"/>
      <c r="E30" s="204"/>
      <c r="F30" s="204"/>
      <c r="G30" s="206"/>
      <c r="J30" s="207" t="s">
        <v>167</v>
      </c>
    </row>
    <row r="31" spans="1:12" ht="39" thickBot="1" x14ac:dyDescent="0.3">
      <c r="A31" s="263" t="s">
        <v>160</v>
      </c>
      <c r="B31" s="201" t="s">
        <v>166</v>
      </c>
      <c r="C31" s="228" t="s">
        <v>438</v>
      </c>
      <c r="D31" s="211"/>
      <c r="E31" s="249" t="s">
        <v>157</v>
      </c>
      <c r="F31" s="204"/>
      <c r="G31" s="206"/>
      <c r="J31" s="213" t="s">
        <v>165</v>
      </c>
    </row>
    <row r="32" spans="1:12" ht="15.75" thickBot="1" x14ac:dyDescent="0.3">
      <c r="A32" s="264"/>
      <c r="B32" s="201" t="s">
        <v>164</v>
      </c>
      <c r="C32" s="228" t="s">
        <v>389</v>
      </c>
      <c r="D32" s="211"/>
      <c r="E32" s="249" t="s">
        <v>151</v>
      </c>
      <c r="F32" s="204"/>
      <c r="G32" s="206"/>
      <c r="J32" s="217" t="s">
        <v>53</v>
      </c>
      <c r="K32" s="217"/>
      <c r="L32" s="218" t="s">
        <v>88</v>
      </c>
    </row>
    <row r="33" spans="1:17" ht="30.75" customHeight="1" thickBot="1" x14ac:dyDescent="0.3">
      <c r="A33" s="265"/>
      <c r="B33" s="219" t="s">
        <v>163</v>
      </c>
      <c r="C33" s="246" t="s">
        <v>439</v>
      </c>
      <c r="D33" s="211"/>
      <c r="E33" s="249" t="s">
        <v>157</v>
      </c>
      <c r="F33" s="204"/>
      <c r="G33" s="206"/>
      <c r="I33" s="266" t="s">
        <v>162</v>
      </c>
      <c r="J33" s="267" t="s">
        <v>161</v>
      </c>
      <c r="K33" s="268"/>
      <c r="L33" s="269"/>
      <c r="M33" s="190" t="s">
        <v>238</v>
      </c>
      <c r="N33" s="637" t="s">
        <v>241</v>
      </c>
      <c r="O33" s="638"/>
      <c r="P33" s="638"/>
      <c r="Q33" s="639"/>
    </row>
    <row r="34" spans="1:17" ht="15" customHeight="1" x14ac:dyDescent="0.25">
      <c r="A34" s="646" t="s">
        <v>160</v>
      </c>
      <c r="B34" s="193">
        <v>7</v>
      </c>
      <c r="C34" s="194" t="s">
        <v>50</v>
      </c>
      <c r="D34" s="211"/>
      <c r="E34" s="204"/>
      <c r="F34" s="204"/>
      <c r="G34" s="206"/>
      <c r="I34" s="270" t="s">
        <v>157</v>
      </c>
      <c r="J34" s="271" t="s">
        <v>52</v>
      </c>
      <c r="K34" s="270" t="s">
        <v>159</v>
      </c>
      <c r="L34" s="272" t="s">
        <v>341</v>
      </c>
      <c r="N34" s="554" t="s">
        <v>242</v>
      </c>
      <c r="O34" s="555"/>
      <c r="P34" s="555"/>
      <c r="Q34" s="556"/>
    </row>
    <row r="35" spans="1:17" ht="31.5" customHeight="1" x14ac:dyDescent="0.25">
      <c r="A35" s="647"/>
      <c r="B35" s="201" t="s">
        <v>158</v>
      </c>
      <c r="C35" s="273" t="s">
        <v>395</v>
      </c>
      <c r="D35" s="211"/>
      <c r="E35" s="249" t="s">
        <v>157</v>
      </c>
      <c r="F35" s="204"/>
      <c r="G35" s="206"/>
      <c r="I35" s="270"/>
      <c r="J35" s="274"/>
      <c r="K35" s="275" t="s">
        <v>156</v>
      </c>
      <c r="L35" s="242" t="s">
        <v>342</v>
      </c>
      <c r="N35" s="557"/>
      <c r="O35" s="558"/>
      <c r="P35" s="558"/>
      <c r="Q35" s="559"/>
    </row>
    <row r="36" spans="1:17" ht="30" customHeight="1" thickBot="1" x14ac:dyDescent="0.3">
      <c r="A36" s="648"/>
      <c r="B36" s="219" t="s">
        <v>155</v>
      </c>
      <c r="C36" s="276" t="s">
        <v>396</v>
      </c>
      <c r="D36" s="277"/>
      <c r="E36" s="278" t="s">
        <v>152</v>
      </c>
      <c r="F36" s="279"/>
      <c r="G36" s="280"/>
      <c r="I36" s="270"/>
      <c r="J36" s="274"/>
      <c r="K36" s="275" t="s">
        <v>154</v>
      </c>
      <c r="L36" s="242" t="s">
        <v>343</v>
      </c>
      <c r="N36" s="557"/>
      <c r="O36" s="558"/>
      <c r="P36" s="558"/>
      <c r="Q36" s="559"/>
    </row>
    <row r="37" spans="1:17" ht="30.75" customHeight="1" thickBot="1" x14ac:dyDescent="0.3">
      <c r="I37" s="281"/>
      <c r="J37" s="237"/>
      <c r="K37" s="275" t="s">
        <v>153</v>
      </c>
      <c r="L37" s="242" t="s">
        <v>57</v>
      </c>
      <c r="N37" s="557"/>
      <c r="O37" s="558"/>
      <c r="P37" s="558"/>
      <c r="Q37" s="559"/>
    </row>
    <row r="38" spans="1:17" ht="42.75" customHeight="1" thickBot="1" x14ac:dyDescent="0.3">
      <c r="B38" s="606" t="s">
        <v>329</v>
      </c>
      <c r="C38" s="607"/>
      <c r="I38" s="275" t="s">
        <v>152</v>
      </c>
      <c r="J38" s="245" t="s">
        <v>51</v>
      </c>
      <c r="K38" s="437"/>
      <c r="L38" s="282"/>
      <c r="N38" s="560"/>
      <c r="O38" s="561"/>
      <c r="P38" s="561"/>
      <c r="Q38" s="562"/>
    </row>
    <row r="39" spans="1:17" ht="44.25" customHeight="1" thickBot="1" x14ac:dyDescent="0.3">
      <c r="A39" s="283"/>
      <c r="B39" s="633" t="s">
        <v>240</v>
      </c>
      <c r="C39" s="634"/>
      <c r="I39" s="284" t="s">
        <v>151</v>
      </c>
      <c r="J39" s="441" t="s">
        <v>492</v>
      </c>
      <c r="K39" s="438"/>
      <c r="L39" s="439" t="s">
        <v>494</v>
      </c>
      <c r="N39" s="243"/>
      <c r="O39" s="243"/>
      <c r="P39" s="243"/>
      <c r="Q39" s="243"/>
    </row>
    <row r="40" spans="1:17" ht="30" customHeight="1" x14ac:dyDescent="0.25">
      <c r="A40" s="285" t="s">
        <v>485</v>
      </c>
      <c r="B40" s="286" t="s">
        <v>325</v>
      </c>
      <c r="C40" s="287" t="s">
        <v>397</v>
      </c>
      <c r="D40" s="204"/>
      <c r="E40" s="204"/>
      <c r="F40" s="205" t="s">
        <v>128</v>
      </c>
      <c r="G40" s="204"/>
      <c r="I40" s="275" t="s">
        <v>150</v>
      </c>
      <c r="J40" s="440" t="s">
        <v>493</v>
      </c>
      <c r="K40" s="270" t="s">
        <v>149</v>
      </c>
      <c r="L40" s="272" t="s">
        <v>336</v>
      </c>
      <c r="N40" s="243"/>
      <c r="O40" s="243"/>
      <c r="P40" s="243"/>
      <c r="Q40" s="243"/>
    </row>
    <row r="41" spans="1:17" ht="25.5" x14ac:dyDescent="0.25">
      <c r="A41" s="288" t="s">
        <v>484</v>
      </c>
      <c r="B41" s="289" t="s">
        <v>326</v>
      </c>
      <c r="C41" s="290" t="s">
        <v>398</v>
      </c>
      <c r="D41" s="204"/>
      <c r="E41" s="204"/>
      <c r="F41" s="205" t="s">
        <v>121</v>
      </c>
      <c r="G41" s="204"/>
      <c r="I41" s="291"/>
      <c r="J41" s="274"/>
      <c r="K41" s="275" t="s">
        <v>147</v>
      </c>
      <c r="L41" s="242" t="s">
        <v>146</v>
      </c>
      <c r="N41" s="243"/>
      <c r="O41" s="243"/>
      <c r="P41" s="243"/>
      <c r="Q41" s="243"/>
    </row>
    <row r="42" spans="1:17" ht="25.5" x14ac:dyDescent="0.25">
      <c r="A42" s="288" t="s">
        <v>483</v>
      </c>
      <c r="B42" s="286" t="s">
        <v>327</v>
      </c>
      <c r="C42" s="290" t="s">
        <v>399</v>
      </c>
      <c r="D42" s="204"/>
      <c r="E42" s="204"/>
      <c r="F42" s="205" t="s">
        <v>99</v>
      </c>
      <c r="G42" s="204"/>
      <c r="I42" s="266" t="s">
        <v>145</v>
      </c>
      <c r="J42" s="292" t="s">
        <v>144</v>
      </c>
      <c r="K42" s="293"/>
      <c r="L42" s="294"/>
      <c r="N42" s="243"/>
      <c r="O42" s="243"/>
      <c r="P42" s="243"/>
      <c r="Q42" s="243"/>
    </row>
    <row r="43" spans="1:17" ht="30" x14ac:dyDescent="0.25">
      <c r="A43" s="288" t="s">
        <v>482</v>
      </c>
      <c r="B43" s="295" t="s">
        <v>328</v>
      </c>
      <c r="C43" s="287" t="s">
        <v>400</v>
      </c>
      <c r="D43" s="204"/>
      <c r="E43" s="204"/>
      <c r="F43" s="205" t="s">
        <v>95</v>
      </c>
      <c r="G43" s="204"/>
      <c r="I43" s="640" t="s">
        <v>143</v>
      </c>
      <c r="J43" s="791" t="s">
        <v>142</v>
      </c>
      <c r="K43" s="270" t="s">
        <v>141</v>
      </c>
      <c r="L43" s="272" t="s">
        <v>344</v>
      </c>
      <c r="N43" s="234"/>
      <c r="O43" s="234"/>
      <c r="P43" s="234"/>
      <c r="Q43" s="234"/>
    </row>
    <row r="44" spans="1:17" ht="32.25" customHeight="1" x14ac:dyDescent="0.25">
      <c r="A44" s="288"/>
      <c r="B44" s="635"/>
      <c r="C44" s="635"/>
      <c r="D44" s="635"/>
      <c r="E44" s="635"/>
      <c r="F44" s="635"/>
      <c r="G44" s="635"/>
      <c r="I44" s="641"/>
      <c r="J44" s="274"/>
      <c r="K44" s="275" t="s">
        <v>140</v>
      </c>
      <c r="L44" s="794" t="s">
        <v>345</v>
      </c>
    </row>
    <row r="45" spans="1:17" ht="15" customHeight="1" x14ac:dyDescent="0.25">
      <c r="A45" s="296" t="s">
        <v>480</v>
      </c>
      <c r="B45" s="295" t="s">
        <v>323</v>
      </c>
      <c r="C45" s="297" t="s">
        <v>440</v>
      </c>
      <c r="D45" s="204"/>
      <c r="E45" s="204"/>
      <c r="F45" s="286"/>
      <c r="G45" s="298" t="s">
        <v>370</v>
      </c>
      <c r="I45" s="641"/>
      <c r="J45" s="274"/>
      <c r="K45" s="275" t="s">
        <v>139</v>
      </c>
      <c r="L45" s="242" t="s">
        <v>346</v>
      </c>
    </row>
    <row r="46" spans="1:17" ht="37.5" customHeight="1" x14ac:dyDescent="0.25">
      <c r="A46" s="296" t="s">
        <v>481</v>
      </c>
      <c r="B46" s="295" t="s">
        <v>324</v>
      </c>
      <c r="C46" s="787" t="s">
        <v>401</v>
      </c>
      <c r="D46" s="204"/>
      <c r="E46" s="204"/>
      <c r="F46" s="286"/>
      <c r="G46" s="298" t="s">
        <v>80</v>
      </c>
      <c r="I46" s="642"/>
      <c r="J46" s="237"/>
      <c r="K46" s="275" t="s">
        <v>138</v>
      </c>
      <c r="L46" s="794" t="s">
        <v>137</v>
      </c>
    </row>
    <row r="47" spans="1:17" ht="30" x14ac:dyDescent="0.25">
      <c r="I47" s="284" t="s">
        <v>136</v>
      </c>
      <c r="J47" s="792" t="s">
        <v>135</v>
      </c>
      <c r="K47" s="284" t="s">
        <v>134</v>
      </c>
      <c r="L47" s="793" t="s">
        <v>58</v>
      </c>
    </row>
    <row r="50" spans="2:17" ht="18.75" customHeight="1" thickBot="1" x14ac:dyDescent="0.3">
      <c r="B50" s="300" t="s">
        <v>233</v>
      </c>
      <c r="C50" s="301"/>
      <c r="D50" s="301"/>
      <c r="E50" s="301"/>
      <c r="F50" s="301"/>
      <c r="J50" s="617" t="s">
        <v>133</v>
      </c>
      <c r="K50" s="617"/>
      <c r="L50" s="617"/>
    </row>
    <row r="51" spans="2:17" ht="15.75" thickBot="1" x14ac:dyDescent="0.3">
      <c r="B51" s="302">
        <v>26</v>
      </c>
      <c r="C51" s="303" t="s">
        <v>372</v>
      </c>
      <c r="D51" s="304"/>
      <c r="E51" s="305"/>
      <c r="F51" s="306"/>
      <c r="J51" s="199" t="s">
        <v>91</v>
      </c>
    </row>
    <row r="52" spans="2:17" x14ac:dyDescent="0.25">
      <c r="B52" s="307"/>
      <c r="C52" s="307"/>
      <c r="D52" s="307"/>
      <c r="E52" s="306"/>
      <c r="F52" s="306"/>
      <c r="J52" s="261" t="s">
        <v>132</v>
      </c>
    </row>
    <row r="53" spans="2:17" ht="15.75" thickBot="1" x14ac:dyDescent="0.3">
      <c r="B53" s="301"/>
      <c r="C53" s="301"/>
      <c r="D53" s="301"/>
      <c r="E53" s="301"/>
      <c r="F53" s="301"/>
      <c r="J53" s="308" t="s">
        <v>131</v>
      </c>
    </row>
    <row r="54" spans="2:17" ht="15.75" thickBot="1" x14ac:dyDescent="0.3">
      <c r="B54" s="301"/>
      <c r="C54" s="301"/>
      <c r="D54" s="301"/>
      <c r="E54" s="301"/>
      <c r="F54" s="301"/>
      <c r="I54" s="309"/>
      <c r="J54" s="217" t="s">
        <v>53</v>
      </c>
      <c r="K54" s="217"/>
      <c r="L54" s="310" t="s">
        <v>88</v>
      </c>
    </row>
    <row r="55" spans="2:17" ht="21.75" thickBot="1" x14ac:dyDescent="0.3">
      <c r="B55" s="301"/>
      <c r="C55" s="301"/>
      <c r="D55" s="301"/>
      <c r="E55" s="301"/>
      <c r="F55" s="301"/>
      <c r="I55" s="311" t="s">
        <v>130</v>
      </c>
      <c r="J55" s="312" t="s">
        <v>129</v>
      </c>
      <c r="K55" s="313"/>
      <c r="L55" s="314"/>
      <c r="M55" s="190" t="s">
        <v>238</v>
      </c>
      <c r="N55" s="624" t="s">
        <v>241</v>
      </c>
      <c r="O55" s="625"/>
      <c r="P55" s="625"/>
      <c r="Q55" s="626"/>
    </row>
    <row r="56" spans="2:17" ht="15.75" customHeight="1" thickBot="1" x14ac:dyDescent="0.3">
      <c r="B56" s="315" t="s">
        <v>301</v>
      </c>
      <c r="C56" s="301"/>
      <c r="D56" s="301"/>
      <c r="E56" s="301"/>
      <c r="F56" s="301"/>
      <c r="I56" s="580" t="s">
        <v>128</v>
      </c>
      <c r="J56" s="583" t="s">
        <v>59</v>
      </c>
      <c r="K56" s="316" t="s">
        <v>127</v>
      </c>
      <c r="L56" s="317" t="s">
        <v>347</v>
      </c>
      <c r="N56" s="554" t="s">
        <v>243</v>
      </c>
      <c r="O56" s="555"/>
      <c r="P56" s="555"/>
      <c r="Q56" s="556"/>
    </row>
    <row r="57" spans="2:17" ht="14.65" customHeight="1" x14ac:dyDescent="0.25">
      <c r="B57" s="608" t="s">
        <v>489</v>
      </c>
      <c r="C57" s="609"/>
      <c r="D57" s="609"/>
      <c r="E57" s="610"/>
      <c r="F57" s="301"/>
      <c r="I57" s="581"/>
      <c r="J57" s="584"/>
      <c r="K57" s="318" t="s">
        <v>126</v>
      </c>
      <c r="L57" s="299" t="s">
        <v>125</v>
      </c>
      <c r="N57" s="557"/>
      <c r="O57" s="558"/>
      <c r="P57" s="558"/>
      <c r="Q57" s="559"/>
    </row>
    <row r="58" spans="2:17" x14ac:dyDescent="0.25">
      <c r="B58" s="611"/>
      <c r="C58" s="612"/>
      <c r="D58" s="612"/>
      <c r="E58" s="613"/>
      <c r="F58" s="301"/>
      <c r="I58" s="318" t="s">
        <v>124</v>
      </c>
      <c r="J58" s="319" t="s">
        <v>123</v>
      </c>
      <c r="K58" s="318" t="s">
        <v>122</v>
      </c>
      <c r="L58" s="299" t="s">
        <v>60</v>
      </c>
      <c r="N58" s="557"/>
      <c r="O58" s="558"/>
      <c r="P58" s="558"/>
      <c r="Q58" s="559"/>
    </row>
    <row r="59" spans="2:17" x14ac:dyDescent="0.25">
      <c r="B59" s="611"/>
      <c r="C59" s="612"/>
      <c r="D59" s="612"/>
      <c r="E59" s="613"/>
      <c r="F59" s="301"/>
      <c r="I59" s="579" t="s">
        <v>121</v>
      </c>
      <c r="J59" s="582" t="s">
        <v>36</v>
      </c>
      <c r="K59" s="318" t="s">
        <v>120</v>
      </c>
      <c r="L59" s="299" t="s">
        <v>332</v>
      </c>
      <c r="N59" s="557"/>
      <c r="O59" s="558"/>
      <c r="P59" s="558"/>
      <c r="Q59" s="559"/>
    </row>
    <row r="60" spans="2:17" x14ac:dyDescent="0.25">
      <c r="B60" s="611"/>
      <c r="C60" s="612"/>
      <c r="D60" s="612"/>
      <c r="E60" s="613"/>
      <c r="F60" s="301"/>
      <c r="I60" s="580"/>
      <c r="J60" s="583"/>
      <c r="K60" s="318" t="s">
        <v>119</v>
      </c>
      <c r="L60" s="299" t="s">
        <v>348</v>
      </c>
      <c r="N60" s="557"/>
      <c r="O60" s="558"/>
      <c r="P60" s="558"/>
      <c r="Q60" s="559"/>
    </row>
    <row r="61" spans="2:17" ht="15.75" thickBot="1" x14ac:dyDescent="0.3">
      <c r="B61" s="614"/>
      <c r="C61" s="615"/>
      <c r="D61" s="615"/>
      <c r="E61" s="616"/>
      <c r="F61" s="301"/>
      <c r="I61" s="580"/>
      <c r="J61" s="583"/>
      <c r="K61" s="318" t="s">
        <v>118</v>
      </c>
      <c r="L61" s="299" t="s">
        <v>111</v>
      </c>
      <c r="N61" s="557"/>
      <c r="O61" s="558"/>
      <c r="P61" s="558"/>
      <c r="Q61" s="559"/>
    </row>
    <row r="62" spans="2:17" x14ac:dyDescent="0.25">
      <c r="B62" s="320"/>
      <c r="C62" s="301"/>
      <c r="D62" s="321"/>
      <c r="E62" s="301"/>
      <c r="F62" s="301"/>
      <c r="I62" s="581"/>
      <c r="J62" s="584"/>
      <c r="K62" s="318" t="s">
        <v>117</v>
      </c>
      <c r="L62" s="299" t="s">
        <v>109</v>
      </c>
      <c r="N62" s="557"/>
      <c r="O62" s="558"/>
      <c r="P62" s="558"/>
      <c r="Q62" s="559"/>
    </row>
    <row r="63" spans="2:17" ht="30.75" customHeight="1" x14ac:dyDescent="0.25">
      <c r="B63" s="300" t="s">
        <v>240</v>
      </c>
      <c r="F63" s="306"/>
      <c r="I63" s="579" t="s">
        <v>116</v>
      </c>
      <c r="J63" s="582" t="s">
        <v>115</v>
      </c>
      <c r="K63" s="318" t="s">
        <v>114</v>
      </c>
      <c r="L63" s="299" t="s">
        <v>349</v>
      </c>
      <c r="N63" s="557"/>
      <c r="O63" s="558"/>
      <c r="P63" s="558"/>
      <c r="Q63" s="559"/>
    </row>
    <row r="64" spans="2:17" x14ac:dyDescent="0.25">
      <c r="B64" s="302">
        <v>6</v>
      </c>
      <c r="C64" s="303" t="s">
        <v>423</v>
      </c>
      <c r="D64" s="322"/>
      <c r="E64" s="306"/>
      <c r="F64" s="306"/>
      <c r="I64" s="580"/>
      <c r="J64" s="583"/>
      <c r="K64" s="318" t="s">
        <v>113</v>
      </c>
      <c r="L64" s="299" t="s">
        <v>350</v>
      </c>
      <c r="N64" s="557"/>
      <c r="O64" s="558"/>
      <c r="P64" s="558"/>
      <c r="Q64" s="559"/>
    </row>
    <row r="65" spans="2:17" x14ac:dyDescent="0.25">
      <c r="B65" s="323" t="s">
        <v>373</v>
      </c>
      <c r="C65" s="304"/>
      <c r="D65" s="322"/>
      <c r="E65" s="306"/>
      <c r="F65" s="306"/>
      <c r="I65" s="580"/>
      <c r="J65" s="583"/>
      <c r="K65" s="318" t="s">
        <v>112</v>
      </c>
      <c r="L65" s="299" t="s">
        <v>351</v>
      </c>
      <c r="N65" s="557"/>
      <c r="O65" s="558"/>
      <c r="P65" s="558"/>
      <c r="Q65" s="559"/>
    </row>
    <row r="66" spans="2:17" x14ac:dyDescent="0.25">
      <c r="B66" s="324">
        <v>53</v>
      </c>
      <c r="C66" s="303" t="s">
        <v>424</v>
      </c>
      <c r="D66" s="322"/>
      <c r="E66" s="306"/>
      <c r="I66" s="581"/>
      <c r="J66" s="584"/>
      <c r="K66" s="318" t="s">
        <v>110</v>
      </c>
      <c r="L66" s="299" t="s">
        <v>109</v>
      </c>
      <c r="N66" s="557"/>
      <c r="O66" s="558"/>
      <c r="P66" s="558"/>
      <c r="Q66" s="559"/>
    </row>
    <row r="67" spans="2:17" ht="30" x14ac:dyDescent="0.25">
      <c r="I67" s="318" t="s">
        <v>108</v>
      </c>
      <c r="J67" s="479" t="s">
        <v>107</v>
      </c>
      <c r="K67" s="318" t="s">
        <v>106</v>
      </c>
      <c r="L67" s="478" t="s">
        <v>61</v>
      </c>
      <c r="N67" s="557"/>
      <c r="O67" s="558"/>
      <c r="P67" s="558"/>
      <c r="Q67" s="559"/>
    </row>
    <row r="68" spans="2:17" ht="30.75" customHeight="1" thickBot="1" x14ac:dyDescent="0.3">
      <c r="B68" s="636"/>
      <c r="C68" s="636"/>
      <c r="D68" s="636"/>
      <c r="E68" s="636"/>
      <c r="I68" s="579" t="s">
        <v>105</v>
      </c>
      <c r="J68" s="582" t="s">
        <v>42</v>
      </c>
      <c r="K68" s="318" t="s">
        <v>104</v>
      </c>
      <c r="L68" s="299" t="s">
        <v>352</v>
      </c>
      <c r="N68" s="560"/>
      <c r="O68" s="561"/>
      <c r="P68" s="561"/>
      <c r="Q68" s="562"/>
    </row>
    <row r="69" spans="2:17" ht="30" x14ac:dyDescent="0.25">
      <c r="I69" s="580"/>
      <c r="J69" s="583"/>
      <c r="K69" s="318" t="s">
        <v>103</v>
      </c>
      <c r="L69" s="299" t="s">
        <v>353</v>
      </c>
      <c r="N69" s="243"/>
      <c r="O69" s="243"/>
      <c r="P69" s="243"/>
      <c r="Q69" s="243"/>
    </row>
    <row r="70" spans="2:17" x14ac:dyDescent="0.25">
      <c r="I70" s="580"/>
      <c r="J70" s="583"/>
      <c r="K70" s="318" t="s">
        <v>102</v>
      </c>
      <c r="L70" s="299" t="s">
        <v>354</v>
      </c>
      <c r="N70" s="243"/>
      <c r="O70" s="243"/>
      <c r="P70" s="243"/>
      <c r="Q70" s="243"/>
    </row>
    <row r="71" spans="2:17" x14ac:dyDescent="0.25">
      <c r="I71" s="581"/>
      <c r="J71" s="584"/>
      <c r="K71" s="318" t="s">
        <v>101</v>
      </c>
      <c r="L71" s="299" t="s">
        <v>100</v>
      </c>
      <c r="N71" s="243"/>
      <c r="O71" s="243"/>
      <c r="P71" s="243"/>
      <c r="Q71" s="243"/>
    </row>
    <row r="72" spans="2:17" ht="45" x14ac:dyDescent="0.25">
      <c r="I72" s="325" t="s">
        <v>99</v>
      </c>
      <c r="J72" s="319" t="s">
        <v>63</v>
      </c>
      <c r="K72" s="318" t="s">
        <v>98</v>
      </c>
      <c r="L72" s="299" t="s">
        <v>62</v>
      </c>
      <c r="N72" s="243"/>
      <c r="O72" s="243"/>
      <c r="P72" s="243"/>
      <c r="Q72" s="243"/>
    </row>
    <row r="73" spans="2:17" x14ac:dyDescent="0.25">
      <c r="I73" s="318" t="s">
        <v>97</v>
      </c>
      <c r="J73" s="630" t="s">
        <v>96</v>
      </c>
      <c r="K73" s="631"/>
      <c r="L73" s="632"/>
      <c r="N73" s="243"/>
      <c r="O73" s="243"/>
      <c r="P73" s="243"/>
      <c r="Q73" s="243"/>
    </row>
    <row r="74" spans="2:17" ht="30" x14ac:dyDescent="0.25">
      <c r="I74" s="325" t="s">
        <v>95</v>
      </c>
      <c r="J74" s="326" t="s">
        <v>39</v>
      </c>
      <c r="K74" s="316" t="s">
        <v>94</v>
      </c>
      <c r="L74" s="317" t="s">
        <v>355</v>
      </c>
      <c r="N74" s="243"/>
      <c r="O74" s="243"/>
      <c r="P74" s="243"/>
      <c r="Q74" s="243"/>
    </row>
    <row r="75" spans="2:17" ht="30" customHeight="1" x14ac:dyDescent="0.25">
      <c r="I75" s="318" t="s">
        <v>93</v>
      </c>
      <c r="J75" s="319" t="s">
        <v>92</v>
      </c>
      <c r="K75" s="318" t="s">
        <v>369</v>
      </c>
      <c r="L75" s="299" t="s">
        <v>64</v>
      </c>
      <c r="N75" s="243"/>
      <c r="O75" s="243"/>
      <c r="P75" s="243"/>
      <c r="Q75" s="243"/>
    </row>
    <row r="76" spans="2:17" x14ac:dyDescent="0.25">
      <c r="N76" s="215"/>
      <c r="O76" s="215"/>
      <c r="P76" s="215"/>
      <c r="Q76" s="215"/>
    </row>
    <row r="78" spans="2:17" ht="15.75" thickBot="1" x14ac:dyDescent="0.3">
      <c r="J78" s="327" t="s">
        <v>4</v>
      </c>
    </row>
    <row r="79" spans="2:17" ht="15.75" thickBot="1" x14ac:dyDescent="0.3">
      <c r="J79" s="199" t="s">
        <v>91</v>
      </c>
    </row>
    <row r="80" spans="2:17" x14ac:dyDescent="0.25">
      <c r="J80" s="328" t="s">
        <v>90</v>
      </c>
    </row>
    <row r="81" spans="9:17" ht="15.75" thickBot="1" x14ac:dyDescent="0.3">
      <c r="J81" s="213" t="s">
        <v>89</v>
      </c>
    </row>
    <row r="82" spans="9:17" ht="15.75" thickBot="1" x14ac:dyDescent="0.3">
      <c r="J82" s="310" t="s">
        <v>53</v>
      </c>
      <c r="K82" s="329"/>
      <c r="L82" s="310" t="s">
        <v>88</v>
      </c>
    </row>
    <row r="83" spans="9:17" ht="21.75" thickBot="1" x14ac:dyDescent="0.3">
      <c r="I83" s="330" t="s">
        <v>87</v>
      </c>
      <c r="J83" s="331" t="s">
        <v>86</v>
      </c>
      <c r="K83" s="332"/>
      <c r="L83" s="333"/>
      <c r="M83" s="190" t="s">
        <v>238</v>
      </c>
      <c r="N83" s="627" t="s">
        <v>244</v>
      </c>
      <c r="O83" s="628"/>
      <c r="P83" s="628"/>
      <c r="Q83" s="629"/>
    </row>
    <row r="84" spans="9:17" ht="45" x14ac:dyDescent="0.25">
      <c r="I84" s="334" t="s">
        <v>370</v>
      </c>
      <c r="J84" s="335" t="s">
        <v>371</v>
      </c>
      <c r="K84" s="336" t="s">
        <v>85</v>
      </c>
      <c r="L84" s="337" t="s">
        <v>356</v>
      </c>
      <c r="N84" s="594" t="s">
        <v>314</v>
      </c>
      <c r="O84" s="595"/>
      <c r="P84" s="595"/>
      <c r="Q84" s="596"/>
    </row>
    <row r="85" spans="9:17" ht="30.75" thickBot="1" x14ac:dyDescent="0.3">
      <c r="I85" s="338"/>
      <c r="K85" s="339" t="s">
        <v>84</v>
      </c>
      <c r="L85" s="282" t="s">
        <v>83</v>
      </c>
      <c r="N85" s="597"/>
      <c r="O85" s="598"/>
      <c r="P85" s="598"/>
      <c r="Q85" s="599"/>
    </row>
    <row r="86" spans="9:17" ht="16.5" customHeight="1" x14ac:dyDescent="0.25">
      <c r="I86" s="330" t="s">
        <v>82</v>
      </c>
      <c r="J86" s="340" t="s">
        <v>81</v>
      </c>
      <c r="K86" s="332"/>
      <c r="L86" s="333"/>
      <c r="N86" s="594" t="s">
        <v>315</v>
      </c>
      <c r="O86" s="595"/>
      <c r="P86" s="595"/>
      <c r="Q86" s="596"/>
    </row>
    <row r="87" spans="9:17" ht="30.75" thickBot="1" x14ac:dyDescent="0.3">
      <c r="I87" s="341" t="s">
        <v>80</v>
      </c>
      <c r="J87" s="482" t="s">
        <v>37</v>
      </c>
      <c r="K87" s="342"/>
      <c r="L87" s="337"/>
      <c r="N87" s="597"/>
      <c r="O87" s="598"/>
      <c r="P87" s="598"/>
      <c r="Q87" s="599"/>
    </row>
    <row r="88" spans="9:17" ht="30" customHeight="1" x14ac:dyDescent="0.25">
      <c r="I88" s="343" t="s">
        <v>79</v>
      </c>
      <c r="J88" s="481" t="s">
        <v>38</v>
      </c>
      <c r="K88" s="344"/>
      <c r="L88" s="282"/>
      <c r="N88" s="554" t="s">
        <v>316</v>
      </c>
      <c r="O88" s="555"/>
      <c r="P88" s="555"/>
      <c r="Q88" s="556"/>
    </row>
    <row r="89" spans="9:17" x14ac:dyDescent="0.25">
      <c r="I89" s="618" t="s">
        <v>78</v>
      </c>
      <c r="J89" s="621" t="s">
        <v>77</v>
      </c>
      <c r="K89" s="345" t="s">
        <v>76</v>
      </c>
      <c r="L89" s="436" t="s">
        <v>357</v>
      </c>
      <c r="N89" s="557"/>
      <c r="O89" s="558"/>
      <c r="P89" s="558"/>
      <c r="Q89" s="559"/>
    </row>
    <row r="90" spans="9:17" ht="15.75" thickBot="1" x14ac:dyDescent="0.3">
      <c r="I90" s="619"/>
      <c r="J90" s="622"/>
      <c r="K90" s="345" t="s">
        <v>75</v>
      </c>
      <c r="L90" s="436" t="s">
        <v>358</v>
      </c>
      <c r="N90" s="560"/>
      <c r="O90" s="561"/>
      <c r="P90" s="561"/>
      <c r="Q90" s="562"/>
    </row>
    <row r="91" spans="9:17" ht="45" x14ac:dyDescent="0.25">
      <c r="I91" s="619"/>
      <c r="J91" s="622"/>
      <c r="K91" s="345" t="s">
        <v>74</v>
      </c>
      <c r="L91" s="436" t="s">
        <v>359</v>
      </c>
      <c r="N91" s="243"/>
      <c r="O91" s="243"/>
      <c r="P91" s="243"/>
      <c r="Q91" s="243"/>
    </row>
    <row r="92" spans="9:17" x14ac:dyDescent="0.25">
      <c r="I92" s="619"/>
      <c r="J92" s="622"/>
      <c r="K92" s="345" t="s">
        <v>73</v>
      </c>
      <c r="L92" s="282" t="s">
        <v>360</v>
      </c>
    </row>
    <row r="93" spans="9:17" x14ac:dyDescent="0.25">
      <c r="I93" s="619"/>
      <c r="J93" s="622"/>
      <c r="K93" s="345" t="s">
        <v>72</v>
      </c>
      <c r="L93" s="282" t="s">
        <v>361</v>
      </c>
    </row>
    <row r="94" spans="9:17" x14ac:dyDescent="0.25">
      <c r="I94" s="620"/>
      <c r="J94" s="623"/>
      <c r="K94" s="345" t="s">
        <v>71</v>
      </c>
      <c r="L94" s="299" t="s">
        <v>70</v>
      </c>
    </row>
  </sheetData>
  <mergeCells count="49">
    <mergeCell ref="A3:A7"/>
    <mergeCell ref="A8:A16"/>
    <mergeCell ref="A17:A20"/>
    <mergeCell ref="A24:A29"/>
    <mergeCell ref="A34:A36"/>
    <mergeCell ref="A22:A23"/>
    <mergeCell ref="N33:Q33"/>
    <mergeCell ref="N34:Q38"/>
    <mergeCell ref="I43:I46"/>
    <mergeCell ref="I59:I62"/>
    <mergeCell ref="J59:J62"/>
    <mergeCell ref="I56:I57"/>
    <mergeCell ref="B38:C38"/>
    <mergeCell ref="B57:E61"/>
    <mergeCell ref="J50:L50"/>
    <mergeCell ref="N56:Q68"/>
    <mergeCell ref="I89:I94"/>
    <mergeCell ref="J89:J94"/>
    <mergeCell ref="N55:Q55"/>
    <mergeCell ref="I63:I66"/>
    <mergeCell ref="J63:J66"/>
    <mergeCell ref="N83:Q83"/>
    <mergeCell ref="N84:Q85"/>
    <mergeCell ref="J73:L73"/>
    <mergeCell ref="J56:J57"/>
    <mergeCell ref="B39:C39"/>
    <mergeCell ref="B44:G44"/>
    <mergeCell ref="B68:E68"/>
    <mergeCell ref="N88:Q90"/>
    <mergeCell ref="B1:C1"/>
    <mergeCell ref="D1:G1"/>
    <mergeCell ref="K1:M1"/>
    <mergeCell ref="D2:G2"/>
    <mergeCell ref="B2:C2"/>
    <mergeCell ref="I68:I71"/>
    <mergeCell ref="J68:J71"/>
    <mergeCell ref="J9:J10"/>
    <mergeCell ref="J14:J19"/>
    <mergeCell ref="J11:J12"/>
    <mergeCell ref="J21:J22"/>
    <mergeCell ref="L9:L10"/>
    <mergeCell ref="N86:Q87"/>
    <mergeCell ref="O1:Q1"/>
    <mergeCell ref="J23:L23"/>
    <mergeCell ref="O2:Q2"/>
    <mergeCell ref="O4:Q4"/>
    <mergeCell ref="N7:Q10"/>
    <mergeCell ref="O3:Q3"/>
    <mergeCell ref="N6:Q6"/>
  </mergeCells>
  <dataValidations xWindow="1594" yWindow="877" count="29">
    <dataValidation allowBlank="1" showInputMessage="1" showErrorMessage="1" promptTitle="Design, innovation et créativité" prompt="Imaginer des solutions pour produire des objets et des éléments de programmes informatiques en réponse au besoin." sqref="D16 D14 D19 D6" xr:uid="{00000000-0002-0000-0200-000000000000}"/>
    <dataValidation allowBlank="1" showInputMessage="1" showErrorMessage="1" promptTitle="Modélisation simulation OT" prompt="Utiliser une modélisation pour comprendre, formaliser, partager, construire, investiguer, prouver." sqref="F43" xr:uid="{00000000-0002-0000-0200-000001000000}"/>
    <dataValidation allowBlank="1" showInputMessage="1" showErrorMessage="1" promptTitle="Modélisation simulation OT" prompt="Respecter une procédure de travail garantissant un résultat en respectant les règles de sécurité et d’utilisation des outils mis à disposition." sqref="F40 F15 F4" xr:uid="{00000000-0002-0000-0200-000002000000}"/>
    <dataValidation allowBlank="1" showInputMessage="1" showErrorMessage="1" promptTitle="Modélisation simulation OT" prompt="Interpréter des résultats expérimentaux, en tirer une conclusion et la communiquer en argumentant." sqref="F42" xr:uid="{00000000-0002-0000-0200-000003000000}"/>
    <dataValidation allowBlank="1" showInputMessage="1" showErrorMessage="1" promptTitle="Modélisation simulation OT" prompt="Analyser le fonctionnement et la structure d’un objet, identifier les entrées et sorties." sqref="F41" xr:uid="{00000000-0002-0000-0200-000004000000}"/>
    <dataValidation allowBlank="1" showInputMessage="1" showErrorMessage="1" promptTitle="Informatique et programmation" prompt="Analyser le fonctionnement et la structure d’un objet" sqref="G45" xr:uid="{00000000-0002-0000-0200-000005000000}"/>
    <dataValidation allowBlank="1" showInputMessage="1" showErrorMessage="1" promptTitle="Modélisation simulation OT" prompt="Simuler numériquement la structure et/ou le comportement d’un objet. Interpréter le comportement de l’objet technique et le communiquer en argumentant." sqref="F25" xr:uid="{00000000-0002-0000-0200-000006000000}"/>
    <dataValidation allowBlank="1" showInputMessage="1" showErrorMessage="1" promptTitle="Design, innovation et créativité" prompt="Imaginer, synthétiser et formaliser une procédure, un protocole." sqref="D4" xr:uid="{00000000-0002-0000-0200-000007000000}"/>
    <dataValidation allowBlank="1" showInputMessage="1" showErrorMessage="1" promptTitle="Design, innovation et créativité" prompt="Identifier les conditions, contraintes (normes et règlements) et ressources correspondantes, qualifier et quantifier simplement les performances d’un objet technique existant ou à créer." sqref="D12" xr:uid="{00000000-0002-0000-0200-000008000000}"/>
    <dataValidation allowBlank="1" showInputMessage="1" showErrorMessage="1" promptTitle="Design, création et innovation" prompt="Identifier un besoin (biens matériels ou services) et énoncer un problème technique. _x000a_Identifier les conditions, contraintes (normes, réglementats) et ressources correspondantes, qualifier simplement les performances d'un OT éxistant ou à créer._x000a__x000a_" sqref="D10" xr:uid="{00000000-0002-0000-0200-000009000000}"/>
    <dataValidation allowBlank="1" showInputMessage="1" showErrorMessage="1" promptTitle="Design, innovation et créativité" prompt="Réaliser, de manière collaborative, le prototype d’un objet pour valider une solution" sqref="D15" xr:uid="{00000000-0002-0000-0200-00000A000000}"/>
    <dataValidation allowBlank="1" showInputMessage="1" showErrorMessage="1" promptTitle="Design, innovation et créativité" prompt="Organiser, structurer et stocker des ressources numériques." sqref="D26" xr:uid="{00000000-0002-0000-0200-00000B000000}"/>
    <dataValidation allowBlank="1" showInputMessage="1" showErrorMessage="1" promptTitle="Design, innovation et créativité" prompt="Présenter à l’oral et à l’aide de supports numériques multimédia des solutions techniques au moment des revues de projet." sqref="D20" xr:uid="{00000000-0002-0000-0200-00000C000000}"/>
    <dataValidation allowBlank="1" showInputMessage="1" showErrorMessage="1" promptTitle="OT, Changts  induits société" sqref="D11" xr:uid="{00000000-0002-0000-0200-00000D000000}"/>
    <dataValidation allowBlank="1" showInputMessage="1" showErrorMessage="1" promptTitle="OT, Changts  induits société" prompt="Exprimer sa pensée à l’aide d’outils de description adaptés : croquis, schémas, graphes, diagrammes, tableaux. " sqref="E18" xr:uid="{00000000-0002-0000-0200-00000E000000}"/>
    <dataValidation allowBlank="1" showInputMessage="1" showErrorMessage="1" promptTitle="OT, Changts  induits société" prompt="Lire, utiliser et produire, à l’aide d’outils de représentation numérique, des choix de solutions sous forme de dessins ou de schémas." sqref="E19 E27" xr:uid="{00000000-0002-0000-0200-00000F000000}"/>
    <dataValidation allowBlank="1" showInputMessage="1" showErrorMessage="1" promptTitle="OT, Changts  induits société" prompt="Élaborer un document qui synthétise ces comparaisons et ces commentaires." sqref="E22" xr:uid="{00000000-0002-0000-0200-000010000000}"/>
    <dataValidation allowBlank="1" showInputMessage="1" showErrorMessage="1" promptTitle="OT, Changts  induits société" prompt="Comparer et commenter les évolutions des objets en articulant différents points de vue : fonctionnel, structurel, environnemental, technique, scientifique, social, historique, économique." sqref="E31 E36" xr:uid="{00000000-0002-0000-0200-000011000000}"/>
    <dataValidation allowBlank="1" showInputMessage="1" showErrorMessage="1" promptTitle="OT, Changts  induits société" prompt="Comparer et commenter les évolutions des objets et systèmes" sqref="E32" xr:uid="{00000000-0002-0000-0200-000012000000}"/>
    <dataValidation allowBlank="1" showInputMessage="1" showErrorMessage="1" promptTitle="OT, Changts  induits société" prompt="Regrouper des objets en familles et lignées." sqref="E33 E35" xr:uid="{00000000-0002-0000-0200-000013000000}"/>
    <dataValidation allowBlank="1" showInputMessage="1" showErrorMessage="1" promptTitle="Modélisation simulation OT" prompt="Mesurer des grandeurs de manière directe ou indirecte. " sqref="F5" xr:uid="{00000000-0002-0000-0200-000014000000}"/>
    <dataValidation allowBlank="1" showInputMessage="1" showErrorMessage="1" promptTitle="Modélisation simulation OT" prompt="Identifier le(s) matériau(x), les flux d’énergie et d’information sur un objet et décrire les transformations qui s’opèrent." sqref="F11" xr:uid="{00000000-0002-0000-0200-000015000000}"/>
    <dataValidation allowBlank="1" showInputMessage="1" showErrorMessage="1" promptTitle="Modélisation simulation OT" prompt="Associer des solutions techniques à des fonctions." sqref="F13" xr:uid="{00000000-0002-0000-0200-000016000000}"/>
    <dataValidation allowBlank="1" showInputMessage="1" showErrorMessage="1" promptTitle="Modélisation simulation OT" prompt="Décrire, en utilisant les outils et langages de descriptions adaptés, le fonctionnement, la structure et le comportement des objets." sqref="F22" xr:uid="{00000000-0002-0000-0200-000017000000}"/>
    <dataValidation allowBlank="1" showInputMessage="1" showErrorMessage="1" promptTitle="Informatique et programmation" prompt="Écrire, mettre au point (tester, corriger) et exécuter un programme commandant un système réel et vérifier le comportement attendu." sqref="G16 G28" xr:uid="{00000000-0002-0000-0200-000018000000}"/>
    <dataValidation allowBlank="1" showInputMessage="1" showErrorMessage="1" promptTitle="Informatique et programmation" prompt="Écrire un programme dans lequel des actions sont déclenchées par des événements extérieurs." sqref="G23 G29" xr:uid="{00000000-0002-0000-0200-000019000000}"/>
    <dataValidation allowBlank="1" showInputMessage="1" showErrorMessage="1" promptTitle="Design, innovation et créativité" prompt="Participer à l’organisation de projets, la définition des rôles, la planification (se projeter et anticiper) et aux revues de projet." sqref="D7" xr:uid="{00000000-0002-0000-0200-00001A000000}"/>
    <dataValidation allowBlank="1" showInputMessage="1" showErrorMessage="1" promptTitle="Informatique et programmation" prompt="Analyser le comportement attendu d’un système réel et décomposer le problème posé en sous-problèmes afin de structurer un programme de commande." sqref="G46" xr:uid="{00000000-0002-0000-0200-00001B000000}"/>
    <dataValidation allowBlank="1" showInputMessage="1" showErrorMessage="1" promptTitle="Design, création et innovation" prompt="Identifier un besoin (biens matériels ou services) et énoncer un problème technique. _x000a_Identifier les conditions, contraintes (normes, réglementats) et ressources correspondantes, qualifier simplement les performances d'un OT existant ou à créer._x000a__x000a_" sqref="D9" xr:uid="{00000000-0002-0000-0200-00001C000000}"/>
  </dataValidations>
  <pageMargins left="0.25" right="0.25" top="0.75" bottom="0.75" header="0.3" footer="0.3"/>
  <pageSetup paperSize="9" scale="22" orientation="landscape"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EN183"/>
  <sheetViews>
    <sheetView zoomScale="80" zoomScaleNormal="80" workbookViewId="0">
      <pane xSplit="11685" ySplit="5235" topLeftCell="S2" activePane="bottomLeft"/>
      <selection pane="topRight" activeCell="AG1" sqref="AG1"/>
      <selection pane="bottomLeft" activeCell="B8" sqref="B8"/>
      <selection pane="bottomRight" activeCell="AF4" sqref="AF4"/>
    </sheetView>
  </sheetViews>
  <sheetFormatPr baseColWidth="10" defaultColWidth="11.28515625" defaultRowHeight="15" x14ac:dyDescent="0.25"/>
  <cols>
    <col min="1" max="1" width="34.85546875" style="58" customWidth="1"/>
    <col min="2" max="2" width="85.5703125" style="50" customWidth="1"/>
    <col min="3" max="3" width="7.28515625" style="59" customWidth="1"/>
    <col min="4" max="4" width="7.28515625" style="50" customWidth="1"/>
    <col min="5" max="5" width="3.28515625" style="50" customWidth="1"/>
    <col min="6" max="9" width="10.7109375" style="59" customWidth="1"/>
    <col min="10" max="10" width="10.7109375" style="116" customWidth="1"/>
    <col min="11" max="11" width="13.140625" style="116" customWidth="1"/>
    <col min="12" max="13" width="10.7109375" style="116" customWidth="1"/>
    <col min="14" max="17" width="10.7109375" style="59" customWidth="1"/>
    <col min="18" max="27" width="10.7109375" style="50" customWidth="1"/>
    <col min="28" max="30" width="10.7109375" style="59" customWidth="1"/>
    <col min="31" max="32" width="10.7109375" style="116" customWidth="1"/>
    <col min="33" max="37" width="10.7109375" style="59" customWidth="1"/>
    <col min="38" max="39" width="10.7109375" style="469" customWidth="1"/>
    <col min="40" max="42" width="11.28515625" style="1"/>
    <col min="43" max="53" width="7.85546875" style="469" customWidth="1"/>
    <col min="54" max="54" width="11.28515625" style="55"/>
    <col min="55" max="16384" width="11.28515625" style="50"/>
  </cols>
  <sheetData>
    <row r="1" spans="1:55" ht="297" customHeight="1" x14ac:dyDescent="0.25">
      <c r="A1" s="117"/>
      <c r="B1" s="66" t="s">
        <v>287</v>
      </c>
      <c r="C1" s="122" t="s">
        <v>374</v>
      </c>
      <c r="D1" s="62" t="s">
        <v>246</v>
      </c>
      <c r="E1" s="63" t="s">
        <v>66</v>
      </c>
      <c r="F1" s="49" t="s">
        <v>267</v>
      </c>
      <c r="G1" s="49" t="s">
        <v>42</v>
      </c>
      <c r="H1" s="81" t="s">
        <v>268</v>
      </c>
      <c r="I1" s="81" t="s">
        <v>270</v>
      </c>
      <c r="J1" s="113" t="s">
        <v>59</v>
      </c>
      <c r="K1" s="113" t="s">
        <v>36</v>
      </c>
      <c r="L1" s="113" t="s">
        <v>63</v>
      </c>
      <c r="M1" s="114" t="s">
        <v>39</v>
      </c>
      <c r="N1" s="80" t="s">
        <v>269</v>
      </c>
      <c r="O1" s="80" t="s">
        <v>271</v>
      </c>
      <c r="P1" s="79" t="s">
        <v>272</v>
      </c>
      <c r="Q1" s="79" t="s">
        <v>123</v>
      </c>
      <c r="R1" s="80" t="s">
        <v>273</v>
      </c>
      <c r="S1" s="80" t="s">
        <v>274</v>
      </c>
      <c r="T1" s="80" t="s">
        <v>275</v>
      </c>
      <c r="U1" s="80" t="s">
        <v>276</v>
      </c>
      <c r="V1" s="80" t="s">
        <v>277</v>
      </c>
      <c r="W1" s="80" t="s">
        <v>45</v>
      </c>
      <c r="X1" s="80" t="s">
        <v>278</v>
      </c>
      <c r="Y1" s="80" t="s">
        <v>279</v>
      </c>
      <c r="Z1" s="79" t="s">
        <v>280</v>
      </c>
      <c r="AA1" s="80" t="s">
        <v>48</v>
      </c>
      <c r="AB1" s="80" t="s">
        <v>281</v>
      </c>
      <c r="AC1" s="80" t="s">
        <v>282</v>
      </c>
      <c r="AD1" s="80" t="s">
        <v>283</v>
      </c>
      <c r="AE1" s="114" t="s">
        <v>86</v>
      </c>
      <c r="AF1" s="114" t="s">
        <v>37</v>
      </c>
      <c r="AG1" s="80" t="s">
        <v>165</v>
      </c>
      <c r="AH1" s="79" t="s">
        <v>284</v>
      </c>
      <c r="AI1" s="79" t="s">
        <v>442</v>
      </c>
      <c r="AJ1" s="82" t="s">
        <v>52</v>
      </c>
      <c r="AK1" s="472" t="s">
        <v>51</v>
      </c>
      <c r="AL1" s="473"/>
      <c r="AM1" s="473"/>
      <c r="AQ1" s="474"/>
      <c r="AR1" s="464"/>
      <c r="AS1" s="465"/>
      <c r="AT1" s="466"/>
      <c r="AU1" s="466"/>
      <c r="AV1" s="466"/>
      <c r="AW1" s="467"/>
      <c r="AX1" s="466"/>
      <c r="AY1" s="466"/>
      <c r="AZ1" s="466"/>
      <c r="BA1" s="466"/>
    </row>
    <row r="2" spans="1:55" x14ac:dyDescent="0.25">
      <c r="A2" s="51" t="s">
        <v>40</v>
      </c>
      <c r="B2" s="52" t="s">
        <v>286</v>
      </c>
      <c r="C2" s="105"/>
      <c r="D2" s="105"/>
      <c r="E2" s="65"/>
      <c r="F2" s="53" t="s">
        <v>227</v>
      </c>
      <c r="G2" s="53" t="s">
        <v>224</v>
      </c>
      <c r="H2" s="53" t="s">
        <v>222</v>
      </c>
      <c r="I2" s="53" t="s">
        <v>221</v>
      </c>
      <c r="J2" s="115" t="s">
        <v>325</v>
      </c>
      <c r="K2" s="115" t="s">
        <v>326</v>
      </c>
      <c r="L2" s="116" t="s">
        <v>327</v>
      </c>
      <c r="M2" s="115" t="s">
        <v>328</v>
      </c>
      <c r="N2" s="53" t="s">
        <v>215</v>
      </c>
      <c r="O2" s="53" t="s">
        <v>212</v>
      </c>
      <c r="P2" s="53" t="s">
        <v>209</v>
      </c>
      <c r="Q2" s="53" t="s">
        <v>206</v>
      </c>
      <c r="R2" s="53" t="s">
        <v>202</v>
      </c>
      <c r="S2" s="53" t="s">
        <v>199</v>
      </c>
      <c r="T2" s="53" t="s">
        <v>197</v>
      </c>
      <c r="U2" s="53" t="s">
        <v>194</v>
      </c>
      <c r="V2" s="53" t="s">
        <v>192</v>
      </c>
      <c r="W2" s="53" t="s">
        <v>188</v>
      </c>
      <c r="X2" s="54" t="s">
        <v>183</v>
      </c>
      <c r="Y2" s="54" t="s">
        <v>182</v>
      </c>
      <c r="Z2" s="53" t="s">
        <v>176</v>
      </c>
      <c r="AA2" s="53" t="s">
        <v>175</v>
      </c>
      <c r="AB2" s="53" t="s">
        <v>173</v>
      </c>
      <c r="AC2" s="53" t="s">
        <v>171</v>
      </c>
      <c r="AD2" s="53" t="s">
        <v>170</v>
      </c>
      <c r="AE2" s="115" t="s">
        <v>323</v>
      </c>
      <c r="AF2" s="115" t="s">
        <v>324</v>
      </c>
      <c r="AG2" s="53" t="s">
        <v>166</v>
      </c>
      <c r="AH2" s="53" t="s">
        <v>164</v>
      </c>
      <c r="AI2" s="53" t="s">
        <v>163</v>
      </c>
      <c r="AJ2" s="53" t="s">
        <v>158</v>
      </c>
      <c r="AK2" s="53" t="s">
        <v>155</v>
      </c>
      <c r="AL2" s="475"/>
      <c r="AM2" s="475"/>
      <c r="AR2" s="468"/>
      <c r="AS2" s="468"/>
      <c r="AU2" s="470"/>
      <c r="AV2" s="470"/>
      <c r="AW2" s="470"/>
      <c r="AX2" s="470"/>
      <c r="AY2" s="470"/>
      <c r="AZ2" s="470"/>
      <c r="BA2" s="470"/>
    </row>
    <row r="3" spans="1:55" ht="14.25" customHeight="1" x14ac:dyDescent="0.25">
      <c r="A3" s="657" t="s">
        <v>285</v>
      </c>
      <c r="B3" s="658"/>
      <c r="C3" s="658"/>
      <c r="D3" s="118"/>
      <c r="E3" s="60"/>
      <c r="F3" s="61">
        <f>COUNTA(F4:F118)</f>
        <v>0</v>
      </c>
      <c r="G3" s="61">
        <f t="shared" ref="G3:AK3" si="0">COUNTA(G4:G118)</f>
        <v>0</v>
      </c>
      <c r="H3" s="61">
        <f t="shared" si="0"/>
        <v>0</v>
      </c>
      <c r="I3" s="61">
        <f t="shared" si="0"/>
        <v>0</v>
      </c>
      <c r="J3" s="61">
        <f t="shared" si="0"/>
        <v>0</v>
      </c>
      <c r="K3" s="61">
        <f t="shared" si="0"/>
        <v>0</v>
      </c>
      <c r="L3" s="61">
        <f t="shared" si="0"/>
        <v>0</v>
      </c>
      <c r="M3" s="61">
        <f t="shared" si="0"/>
        <v>0</v>
      </c>
      <c r="N3" s="61">
        <f t="shared" si="0"/>
        <v>0</v>
      </c>
      <c r="O3" s="61">
        <f t="shared" si="0"/>
        <v>0</v>
      </c>
      <c r="P3" s="61">
        <f t="shared" si="0"/>
        <v>0</v>
      </c>
      <c r="Q3" s="61">
        <f t="shared" si="0"/>
        <v>0</v>
      </c>
      <c r="R3" s="61">
        <f t="shared" si="0"/>
        <v>0</v>
      </c>
      <c r="S3" s="61">
        <f t="shared" si="0"/>
        <v>0</v>
      </c>
      <c r="T3" s="61">
        <f t="shared" si="0"/>
        <v>1</v>
      </c>
      <c r="U3" s="61">
        <f t="shared" si="0"/>
        <v>1</v>
      </c>
      <c r="V3" s="61">
        <f t="shared" si="0"/>
        <v>0</v>
      </c>
      <c r="W3" s="61">
        <f t="shared" si="0"/>
        <v>0</v>
      </c>
      <c r="X3" s="61">
        <f t="shared" si="0"/>
        <v>1</v>
      </c>
      <c r="Y3" s="61">
        <f t="shared" si="0"/>
        <v>1</v>
      </c>
      <c r="Z3" s="61">
        <f t="shared" si="0"/>
        <v>0</v>
      </c>
      <c r="AA3" s="61">
        <f t="shared" si="0"/>
        <v>0</v>
      </c>
      <c r="AB3" s="61">
        <f t="shared" si="0"/>
        <v>0</v>
      </c>
      <c r="AC3" s="61">
        <f t="shared" si="0"/>
        <v>0</v>
      </c>
      <c r="AD3" s="61">
        <f t="shared" si="0"/>
        <v>1</v>
      </c>
      <c r="AE3" s="61">
        <f t="shared" si="0"/>
        <v>0</v>
      </c>
      <c r="AF3" s="61">
        <f t="shared" si="0"/>
        <v>1</v>
      </c>
      <c r="AG3" s="61">
        <f t="shared" si="0"/>
        <v>0</v>
      </c>
      <c r="AH3" s="61">
        <f t="shared" si="0"/>
        <v>0</v>
      </c>
      <c r="AI3" s="61">
        <f t="shared" si="0"/>
        <v>0</v>
      </c>
      <c r="AJ3" s="61">
        <f t="shared" si="0"/>
        <v>0</v>
      </c>
      <c r="AK3" s="61">
        <f t="shared" si="0"/>
        <v>0</v>
      </c>
      <c r="AL3" s="1"/>
      <c r="AM3" s="1"/>
      <c r="AR3" s="468"/>
      <c r="AS3" s="468"/>
      <c r="AU3" s="471"/>
      <c r="AV3" s="471"/>
      <c r="AW3" s="471"/>
      <c r="AX3" s="471"/>
      <c r="AY3" s="471"/>
      <c r="AZ3" s="471"/>
      <c r="BA3" s="471"/>
    </row>
    <row r="4" spans="1:55" ht="24" customHeight="1" x14ac:dyDescent="0.25">
      <c r="A4" s="654" t="s">
        <v>500</v>
      </c>
      <c r="B4" s="163" t="s">
        <v>491</v>
      </c>
      <c r="C4" s="174"/>
      <c r="D4" s="171" t="s">
        <v>495</v>
      </c>
      <c r="E4" s="64">
        <f>COUNTA(F4:AK4)</f>
        <v>3</v>
      </c>
      <c r="F4" s="168"/>
      <c r="G4" s="168"/>
      <c r="H4" s="168"/>
      <c r="I4" s="168"/>
      <c r="J4" s="169"/>
      <c r="K4" s="169"/>
      <c r="L4" s="169"/>
      <c r="M4" s="169"/>
      <c r="N4" s="168"/>
      <c r="O4" s="168"/>
      <c r="P4" s="168"/>
      <c r="Q4" s="168"/>
      <c r="R4" s="168"/>
      <c r="S4" s="168"/>
      <c r="T4" s="168" t="s">
        <v>245</v>
      </c>
      <c r="U4" s="168"/>
      <c r="V4" s="168"/>
      <c r="W4" s="168"/>
      <c r="X4" s="168" t="s">
        <v>245</v>
      </c>
      <c r="Y4" s="168"/>
      <c r="Z4" s="168"/>
      <c r="AA4" s="168"/>
      <c r="AB4" s="168"/>
      <c r="AC4" s="168"/>
      <c r="AD4" s="168"/>
      <c r="AE4" s="170"/>
      <c r="AF4" s="170" t="s">
        <v>245</v>
      </c>
      <c r="AG4" s="168"/>
      <c r="AH4" s="168"/>
      <c r="AI4" s="168"/>
      <c r="AJ4" s="168"/>
      <c r="AK4" s="168"/>
      <c r="AL4" s="451"/>
      <c r="AM4" s="451"/>
      <c r="AN4" s="461"/>
      <c r="AO4" s="461"/>
      <c r="AP4" s="461"/>
      <c r="AQ4" s="451"/>
      <c r="AR4" s="451"/>
      <c r="AS4" s="451"/>
      <c r="AT4" s="451"/>
      <c r="AU4" s="451"/>
      <c r="AV4" s="451"/>
      <c r="AW4" s="451"/>
      <c r="AX4" s="451"/>
      <c r="AY4" s="451"/>
      <c r="AZ4" s="451"/>
      <c r="BA4" s="451"/>
      <c r="BB4" s="433"/>
      <c r="BC4" s="55"/>
    </row>
    <row r="5" spans="1:55" ht="36.75" customHeight="1" x14ac:dyDescent="0.25">
      <c r="A5" s="654"/>
      <c r="B5" s="163" t="s">
        <v>506</v>
      </c>
      <c r="C5" s="175"/>
      <c r="D5" s="170" t="s">
        <v>496</v>
      </c>
      <c r="E5" s="64">
        <f t="shared" ref="E5:E20" si="1">COUNTA(F5:AK5)</f>
        <v>3</v>
      </c>
      <c r="F5" s="168"/>
      <c r="G5" s="168"/>
      <c r="H5" s="168"/>
      <c r="I5" s="168"/>
      <c r="J5" s="169"/>
      <c r="K5" s="169"/>
      <c r="L5" s="169"/>
      <c r="M5" s="169"/>
      <c r="N5" s="168"/>
      <c r="O5" s="168"/>
      <c r="P5" s="168"/>
      <c r="Q5" s="168"/>
      <c r="R5" s="168"/>
      <c r="S5" s="168"/>
      <c r="T5" s="168"/>
      <c r="U5" s="168" t="s">
        <v>245</v>
      </c>
      <c r="V5" s="168"/>
      <c r="W5" s="168"/>
      <c r="X5" s="168"/>
      <c r="Y5" s="168" t="s">
        <v>245</v>
      </c>
      <c r="Z5" s="168"/>
      <c r="AA5" s="168"/>
      <c r="AB5" s="168"/>
      <c r="AC5" s="168"/>
      <c r="AD5" s="168" t="s">
        <v>245</v>
      </c>
      <c r="AE5" s="170"/>
      <c r="AF5" s="170"/>
      <c r="AG5" s="168"/>
      <c r="AH5" s="168"/>
      <c r="AI5" s="168"/>
      <c r="AJ5" s="168"/>
      <c r="AK5" s="168"/>
      <c r="AL5" s="451"/>
      <c r="AM5" s="451"/>
      <c r="AN5" s="461"/>
      <c r="AO5" s="461"/>
      <c r="AP5" s="461"/>
      <c r="AQ5" s="451"/>
      <c r="AR5" s="451"/>
      <c r="AS5" s="451"/>
      <c r="AT5" s="451"/>
      <c r="AU5" s="451"/>
      <c r="AV5" s="451"/>
      <c r="AW5" s="451"/>
      <c r="AX5" s="451"/>
      <c r="AY5" s="451"/>
      <c r="AZ5" s="451"/>
      <c r="BA5" s="451"/>
      <c r="BB5" s="433"/>
      <c r="BC5" s="55"/>
    </row>
    <row r="6" spans="1:55" ht="15.75" customHeight="1" x14ac:dyDescent="0.25">
      <c r="A6" s="654"/>
      <c r="B6" s="163"/>
      <c r="C6" s="174"/>
      <c r="D6" s="176"/>
      <c r="E6" s="64">
        <f t="shared" si="1"/>
        <v>0</v>
      </c>
      <c r="F6" s="168"/>
      <c r="G6" s="168"/>
      <c r="H6" s="168"/>
      <c r="I6" s="168"/>
      <c r="J6" s="169"/>
      <c r="K6" s="169"/>
      <c r="L6" s="169"/>
      <c r="M6" s="169"/>
      <c r="N6" s="168"/>
      <c r="O6" s="168"/>
      <c r="P6" s="168"/>
      <c r="Q6" s="168"/>
      <c r="R6" s="168"/>
      <c r="S6" s="168"/>
      <c r="T6" s="168"/>
      <c r="U6" s="168"/>
      <c r="V6" s="168"/>
      <c r="W6" s="168"/>
      <c r="X6" s="168"/>
      <c r="Y6" s="168"/>
      <c r="Z6" s="168"/>
      <c r="AA6" s="168"/>
      <c r="AB6" s="168"/>
      <c r="AC6" s="168"/>
      <c r="AD6" s="168"/>
      <c r="AE6" s="170"/>
      <c r="AF6" s="170"/>
      <c r="AG6" s="168"/>
      <c r="AH6" s="168"/>
      <c r="AI6" s="168"/>
      <c r="AJ6" s="168"/>
      <c r="AK6" s="168"/>
      <c r="AL6" s="451"/>
      <c r="AM6" s="451"/>
      <c r="AN6" s="461"/>
      <c r="AO6" s="461"/>
      <c r="AP6" s="461"/>
      <c r="AQ6" s="451"/>
      <c r="AR6" s="451"/>
      <c r="AS6" s="451"/>
      <c r="AT6" s="451"/>
      <c r="AU6" s="451"/>
      <c r="AV6" s="451"/>
      <c r="AW6" s="451"/>
      <c r="AX6" s="451"/>
      <c r="AY6" s="451"/>
      <c r="AZ6" s="451"/>
      <c r="BA6" s="451"/>
      <c r="BB6" s="433"/>
      <c r="BC6" s="55"/>
    </row>
    <row r="7" spans="1:55" ht="15.75" customHeight="1" x14ac:dyDescent="0.25">
      <c r="A7" s="654"/>
      <c r="B7" s="163"/>
      <c r="C7" s="170"/>
      <c r="D7" s="175"/>
      <c r="E7" s="64">
        <f t="shared" si="1"/>
        <v>0</v>
      </c>
      <c r="F7" s="168"/>
      <c r="G7" s="168"/>
      <c r="H7" s="169"/>
      <c r="I7" s="169"/>
      <c r="J7" s="169"/>
      <c r="K7" s="169"/>
      <c r="L7" s="169"/>
      <c r="M7" s="169"/>
      <c r="N7" s="168"/>
      <c r="O7" s="168"/>
      <c r="P7" s="168"/>
      <c r="Q7" s="168"/>
      <c r="R7" s="169"/>
      <c r="S7" s="169"/>
      <c r="T7" s="169"/>
      <c r="U7" s="168"/>
      <c r="V7" s="168"/>
      <c r="W7" s="168"/>
      <c r="X7" s="168"/>
      <c r="Y7" s="168"/>
      <c r="Z7" s="168"/>
      <c r="AA7" s="168"/>
      <c r="AB7" s="168"/>
      <c r="AC7" s="168"/>
      <c r="AD7" s="168"/>
      <c r="AE7" s="170"/>
      <c r="AF7" s="170"/>
      <c r="AG7" s="168"/>
      <c r="AH7" s="168"/>
      <c r="AI7" s="168"/>
      <c r="AJ7" s="168"/>
      <c r="AK7" s="168"/>
      <c r="AL7" s="451"/>
      <c r="AM7" s="451"/>
      <c r="AN7" s="461"/>
      <c r="AO7" s="461"/>
      <c r="AP7" s="461"/>
      <c r="AQ7" s="451"/>
      <c r="AR7" s="451"/>
      <c r="AS7" s="451"/>
      <c r="AT7" s="451"/>
      <c r="AU7" s="451"/>
      <c r="AV7" s="451"/>
      <c r="AW7" s="451"/>
      <c r="AX7" s="451"/>
      <c r="AY7" s="451"/>
      <c r="AZ7" s="451"/>
      <c r="BA7" s="451"/>
      <c r="BB7" s="433"/>
      <c r="BC7" s="55"/>
    </row>
    <row r="8" spans="1:55" ht="15.75" customHeight="1" x14ac:dyDescent="0.25">
      <c r="A8" s="654"/>
      <c r="B8" s="164"/>
      <c r="C8" s="170"/>
      <c r="D8" s="175"/>
      <c r="E8" s="64">
        <f t="shared" si="1"/>
        <v>0</v>
      </c>
      <c r="F8" s="168"/>
      <c r="G8" s="168"/>
      <c r="H8" s="169"/>
      <c r="I8" s="169"/>
      <c r="J8" s="169"/>
      <c r="K8" s="169"/>
      <c r="L8" s="169"/>
      <c r="M8" s="169"/>
      <c r="N8" s="168"/>
      <c r="O8" s="168"/>
      <c r="P8" s="168"/>
      <c r="Q8" s="168"/>
      <c r="R8" s="169"/>
      <c r="S8" s="169"/>
      <c r="T8" s="169"/>
      <c r="U8" s="168"/>
      <c r="V8" s="168"/>
      <c r="W8" s="168"/>
      <c r="X8" s="168"/>
      <c r="Y8" s="168"/>
      <c r="Z8" s="168"/>
      <c r="AA8" s="168"/>
      <c r="AB8" s="168"/>
      <c r="AC8" s="168"/>
      <c r="AD8" s="168"/>
      <c r="AE8" s="170"/>
      <c r="AF8" s="170"/>
      <c r="AG8" s="168"/>
      <c r="AH8" s="168"/>
      <c r="AI8" s="168"/>
      <c r="AJ8" s="168"/>
      <c r="AK8" s="168"/>
      <c r="AL8" s="451"/>
      <c r="AM8" s="451"/>
      <c r="AN8" s="461"/>
      <c r="AO8" s="461"/>
      <c r="AP8" s="461"/>
      <c r="AQ8" s="451"/>
      <c r="AR8" s="451"/>
      <c r="AS8" s="451"/>
      <c r="AT8" s="451"/>
      <c r="AU8" s="451"/>
      <c r="AV8" s="451"/>
      <c r="AW8" s="451"/>
      <c r="AX8" s="451"/>
      <c r="AY8" s="451"/>
      <c r="AZ8" s="451"/>
      <c r="BA8" s="451"/>
      <c r="BB8" s="433"/>
      <c r="BC8" s="55"/>
    </row>
    <row r="9" spans="1:55" ht="15.75" customHeight="1" x14ac:dyDescent="0.25">
      <c r="A9" s="654"/>
      <c r="B9" s="163"/>
      <c r="C9" s="174"/>
      <c r="D9" s="175"/>
      <c r="E9" s="64">
        <f t="shared" si="1"/>
        <v>0</v>
      </c>
      <c r="F9" s="168"/>
      <c r="G9" s="168"/>
      <c r="H9" s="169"/>
      <c r="I9" s="169"/>
      <c r="J9" s="169"/>
      <c r="K9" s="169"/>
      <c r="L9" s="169"/>
      <c r="M9" s="169"/>
      <c r="N9" s="168"/>
      <c r="O9" s="168"/>
      <c r="P9" s="168"/>
      <c r="Q9" s="168"/>
      <c r="R9" s="169"/>
      <c r="S9" s="169"/>
      <c r="T9" s="169"/>
      <c r="U9" s="168"/>
      <c r="V9" s="168"/>
      <c r="W9" s="168"/>
      <c r="X9" s="168"/>
      <c r="Y9" s="168"/>
      <c r="Z9" s="168"/>
      <c r="AA9" s="168"/>
      <c r="AB9" s="168"/>
      <c r="AC9" s="168"/>
      <c r="AD9" s="168"/>
      <c r="AE9" s="170"/>
      <c r="AF9" s="170"/>
      <c r="AG9" s="168"/>
      <c r="AH9" s="168"/>
      <c r="AI9" s="168"/>
      <c r="AJ9" s="168"/>
      <c r="AK9" s="168"/>
      <c r="AL9" s="451"/>
      <c r="AM9" s="451"/>
      <c r="AN9" s="461"/>
      <c r="AO9" s="461"/>
      <c r="AP9" s="461"/>
      <c r="AQ9" s="451"/>
      <c r="AR9" s="451"/>
      <c r="AS9" s="451"/>
      <c r="AT9" s="451"/>
      <c r="AU9" s="451"/>
      <c r="AV9" s="451"/>
      <c r="AW9" s="451"/>
      <c r="AX9" s="451"/>
      <c r="AY9" s="451"/>
      <c r="AZ9" s="451"/>
      <c r="BA9" s="451"/>
      <c r="BB9" s="433"/>
      <c r="BC9" s="55"/>
    </row>
    <row r="10" spans="1:55" ht="15.75" customHeight="1" x14ac:dyDescent="0.25">
      <c r="A10" s="654"/>
      <c r="B10" s="163"/>
      <c r="C10" s="170"/>
      <c r="D10" s="175"/>
      <c r="E10" s="64">
        <f t="shared" si="1"/>
        <v>0</v>
      </c>
      <c r="F10" s="168"/>
      <c r="G10" s="168"/>
      <c r="H10" s="169"/>
      <c r="I10" s="169"/>
      <c r="J10" s="169"/>
      <c r="K10" s="169"/>
      <c r="L10" s="169"/>
      <c r="M10" s="169"/>
      <c r="N10" s="168"/>
      <c r="O10" s="168"/>
      <c r="P10" s="168"/>
      <c r="Q10" s="168"/>
      <c r="R10" s="169"/>
      <c r="S10" s="169"/>
      <c r="T10" s="169"/>
      <c r="U10" s="168"/>
      <c r="V10" s="168"/>
      <c r="W10" s="168"/>
      <c r="X10" s="168"/>
      <c r="Y10" s="168"/>
      <c r="Z10" s="168"/>
      <c r="AA10" s="168"/>
      <c r="AB10" s="168"/>
      <c r="AC10" s="168"/>
      <c r="AD10" s="168"/>
      <c r="AE10" s="170"/>
      <c r="AF10" s="170"/>
      <c r="AG10" s="168"/>
      <c r="AH10" s="168"/>
      <c r="AI10" s="168"/>
      <c r="AJ10" s="168"/>
      <c r="AK10" s="168"/>
      <c r="AL10" s="451"/>
      <c r="AM10" s="451"/>
      <c r="AN10" s="461"/>
      <c r="AO10" s="461"/>
      <c r="AP10" s="461"/>
      <c r="AQ10" s="451"/>
      <c r="AR10" s="451"/>
      <c r="AS10" s="451"/>
      <c r="AT10" s="451"/>
      <c r="AU10" s="451"/>
      <c r="AV10" s="451"/>
      <c r="AW10" s="451"/>
      <c r="AX10" s="451"/>
      <c r="AY10" s="451"/>
      <c r="AZ10" s="451"/>
      <c r="BA10" s="451"/>
      <c r="BB10" s="433"/>
      <c r="BC10" s="55"/>
    </row>
    <row r="11" spans="1:55" ht="15.75" customHeight="1" x14ac:dyDescent="0.25">
      <c r="A11" s="655"/>
      <c r="B11" s="164"/>
      <c r="C11" s="174"/>
      <c r="D11" s="175"/>
      <c r="E11" s="64">
        <f t="shared" si="1"/>
        <v>0</v>
      </c>
      <c r="F11" s="168"/>
      <c r="G11" s="168"/>
      <c r="H11" s="168"/>
      <c r="I11" s="168"/>
      <c r="J11" s="169"/>
      <c r="K11" s="169"/>
      <c r="L11" s="169"/>
      <c r="M11" s="169"/>
      <c r="N11" s="168"/>
      <c r="O11" s="168"/>
      <c r="P11" s="168"/>
      <c r="Q11" s="168"/>
      <c r="R11" s="168"/>
      <c r="S11" s="168"/>
      <c r="T11" s="169"/>
      <c r="U11" s="168"/>
      <c r="V11" s="168"/>
      <c r="W11" s="168"/>
      <c r="X11" s="168"/>
      <c r="Y11" s="168"/>
      <c r="Z11" s="168"/>
      <c r="AA11" s="168"/>
      <c r="AB11" s="168"/>
      <c r="AC11" s="168"/>
      <c r="AD11" s="168"/>
      <c r="AE11" s="170"/>
      <c r="AF11" s="170"/>
      <c r="AG11" s="168"/>
      <c r="AH11" s="168"/>
      <c r="AI11" s="168"/>
      <c r="AJ11" s="168"/>
      <c r="AK11" s="168"/>
      <c r="AL11" s="451"/>
      <c r="AM11" s="451"/>
      <c r="AN11" s="461"/>
      <c r="AO11" s="461"/>
      <c r="AP11" s="461"/>
      <c r="AQ11" s="451"/>
      <c r="AR11" s="451"/>
      <c r="AS11" s="451"/>
      <c r="AT11" s="451"/>
      <c r="AU11" s="451"/>
      <c r="AV11" s="451"/>
      <c r="AW11" s="451"/>
      <c r="AX11" s="451"/>
      <c r="AY11" s="451"/>
      <c r="AZ11" s="451"/>
      <c r="BA11" s="451"/>
      <c r="BB11" s="433"/>
      <c r="BC11" s="55"/>
    </row>
    <row r="12" spans="1:55" ht="15.75" customHeight="1" x14ac:dyDescent="0.25">
      <c r="A12" s="654"/>
      <c r="B12" s="165"/>
      <c r="C12" s="177"/>
      <c r="D12" s="175"/>
      <c r="E12" s="64">
        <f t="shared" si="1"/>
        <v>0</v>
      </c>
      <c r="F12" s="168"/>
      <c r="G12" s="168"/>
      <c r="H12" s="169"/>
      <c r="I12" s="169"/>
      <c r="J12" s="169"/>
      <c r="K12" s="169"/>
      <c r="L12" s="169"/>
      <c r="M12" s="169"/>
      <c r="N12" s="168"/>
      <c r="O12" s="168"/>
      <c r="P12" s="168"/>
      <c r="Q12" s="168"/>
      <c r="R12" s="169"/>
      <c r="S12" s="169"/>
      <c r="T12" s="169"/>
      <c r="U12" s="168"/>
      <c r="V12" s="168"/>
      <c r="W12" s="168"/>
      <c r="X12" s="168"/>
      <c r="Y12" s="168"/>
      <c r="Z12" s="168"/>
      <c r="AA12" s="168"/>
      <c r="AB12" s="168"/>
      <c r="AC12" s="168"/>
      <c r="AD12" s="168"/>
      <c r="AE12" s="170"/>
      <c r="AF12" s="170"/>
      <c r="AG12" s="168"/>
      <c r="AH12" s="168"/>
      <c r="AI12" s="168"/>
      <c r="AJ12" s="168"/>
      <c r="AK12" s="168"/>
      <c r="AL12" s="451"/>
      <c r="AM12" s="451"/>
      <c r="AN12" s="461"/>
      <c r="AO12" s="461"/>
      <c r="AP12" s="461"/>
      <c r="AQ12" s="451"/>
      <c r="AR12" s="451"/>
      <c r="AS12" s="451"/>
      <c r="AT12" s="451"/>
      <c r="AU12" s="451"/>
      <c r="AV12" s="451"/>
      <c r="AW12" s="451"/>
      <c r="AX12" s="451"/>
      <c r="AY12" s="451"/>
      <c r="AZ12" s="451"/>
      <c r="BA12" s="451"/>
      <c r="BB12" s="433"/>
      <c r="BC12" s="55"/>
    </row>
    <row r="13" spans="1:55" ht="15.75" customHeight="1" x14ac:dyDescent="0.25">
      <c r="A13" s="654"/>
      <c r="B13" s="165"/>
      <c r="C13" s="177"/>
      <c r="D13" s="175"/>
      <c r="E13" s="64">
        <f t="shared" si="1"/>
        <v>0</v>
      </c>
      <c r="F13" s="168"/>
      <c r="G13" s="168"/>
      <c r="H13" s="169"/>
      <c r="I13" s="169"/>
      <c r="J13" s="169"/>
      <c r="K13" s="169"/>
      <c r="L13" s="169"/>
      <c r="M13" s="169"/>
      <c r="N13" s="168"/>
      <c r="O13" s="168"/>
      <c r="P13" s="168"/>
      <c r="Q13" s="168"/>
      <c r="R13" s="169"/>
      <c r="S13" s="169"/>
      <c r="T13" s="169"/>
      <c r="U13" s="168"/>
      <c r="V13" s="168"/>
      <c r="W13" s="168"/>
      <c r="X13" s="168"/>
      <c r="Y13" s="168"/>
      <c r="Z13" s="168"/>
      <c r="AA13" s="168"/>
      <c r="AB13" s="168"/>
      <c r="AC13" s="168"/>
      <c r="AD13" s="168"/>
      <c r="AE13" s="170"/>
      <c r="AF13" s="170"/>
      <c r="AG13" s="168"/>
      <c r="AH13" s="168"/>
      <c r="AI13" s="168"/>
      <c r="AJ13" s="168"/>
      <c r="AK13" s="168"/>
      <c r="AL13" s="451"/>
      <c r="AM13" s="451"/>
      <c r="AN13" s="461"/>
      <c r="AO13" s="461"/>
      <c r="AP13" s="461"/>
      <c r="AQ13" s="451"/>
      <c r="AR13" s="451"/>
      <c r="AS13" s="451"/>
      <c r="AT13" s="451"/>
      <c r="AU13" s="451"/>
      <c r="AV13" s="451"/>
      <c r="AW13" s="451"/>
      <c r="AX13" s="451"/>
      <c r="AY13" s="451"/>
      <c r="AZ13" s="451"/>
      <c r="BA13" s="451"/>
      <c r="BB13" s="433"/>
      <c r="BC13" s="55"/>
    </row>
    <row r="14" spans="1:55" ht="15.75" customHeight="1" x14ac:dyDescent="0.25">
      <c r="A14" s="654"/>
      <c r="B14" s="165"/>
      <c r="C14" s="177"/>
      <c r="D14" s="175"/>
      <c r="E14" s="64">
        <f t="shared" si="1"/>
        <v>0</v>
      </c>
      <c r="F14" s="168"/>
      <c r="G14" s="168"/>
      <c r="H14" s="169"/>
      <c r="I14" s="169"/>
      <c r="J14" s="169"/>
      <c r="K14" s="169"/>
      <c r="L14" s="169"/>
      <c r="M14" s="169"/>
      <c r="N14" s="168"/>
      <c r="O14" s="168"/>
      <c r="P14" s="168"/>
      <c r="Q14" s="168"/>
      <c r="R14" s="169"/>
      <c r="S14" s="169"/>
      <c r="T14" s="169"/>
      <c r="U14" s="168"/>
      <c r="V14" s="168"/>
      <c r="W14" s="168"/>
      <c r="X14" s="168"/>
      <c r="Y14" s="168"/>
      <c r="Z14" s="168"/>
      <c r="AA14" s="168"/>
      <c r="AB14" s="168"/>
      <c r="AC14" s="168"/>
      <c r="AD14" s="168"/>
      <c r="AE14" s="170"/>
      <c r="AF14" s="170"/>
      <c r="AG14" s="168"/>
      <c r="AH14" s="168"/>
      <c r="AI14" s="168"/>
      <c r="AJ14" s="168"/>
      <c r="AK14" s="168"/>
      <c r="AL14" s="451"/>
      <c r="AM14" s="451"/>
      <c r="AN14" s="461"/>
      <c r="AO14" s="461"/>
      <c r="AP14" s="461"/>
      <c r="AQ14" s="451"/>
      <c r="AR14" s="451"/>
      <c r="AS14" s="451"/>
      <c r="AT14" s="451"/>
      <c r="AU14" s="451"/>
      <c r="AV14" s="451"/>
      <c r="AW14" s="451"/>
      <c r="AX14" s="451"/>
      <c r="AY14" s="451"/>
      <c r="AZ14" s="451"/>
      <c r="BA14" s="451"/>
      <c r="BB14" s="433"/>
      <c r="BC14" s="55"/>
    </row>
    <row r="15" spans="1:55" ht="15.75" customHeight="1" x14ac:dyDescent="0.25">
      <c r="A15" s="654"/>
      <c r="B15" s="165"/>
      <c r="C15" s="177"/>
      <c r="D15" s="175"/>
      <c r="E15" s="64">
        <f t="shared" si="1"/>
        <v>0</v>
      </c>
      <c r="F15" s="168"/>
      <c r="G15" s="168"/>
      <c r="H15" s="169"/>
      <c r="I15" s="169"/>
      <c r="J15" s="169"/>
      <c r="K15" s="169"/>
      <c r="L15" s="169"/>
      <c r="M15" s="169"/>
      <c r="N15" s="168"/>
      <c r="O15" s="168"/>
      <c r="P15" s="168"/>
      <c r="Q15" s="168"/>
      <c r="R15" s="169"/>
      <c r="S15" s="169"/>
      <c r="T15" s="169"/>
      <c r="U15" s="168"/>
      <c r="V15" s="168"/>
      <c r="W15" s="168"/>
      <c r="X15" s="168"/>
      <c r="Y15" s="168"/>
      <c r="Z15" s="168"/>
      <c r="AA15" s="168"/>
      <c r="AB15" s="168"/>
      <c r="AC15" s="168"/>
      <c r="AD15" s="168"/>
      <c r="AE15" s="170"/>
      <c r="AF15" s="170"/>
      <c r="AG15" s="168"/>
      <c r="AH15" s="168"/>
      <c r="AI15" s="168"/>
      <c r="AJ15" s="168"/>
      <c r="AK15" s="168"/>
      <c r="AL15" s="451"/>
      <c r="AM15" s="451"/>
      <c r="AN15" s="461"/>
      <c r="AO15" s="461"/>
      <c r="AP15" s="461"/>
      <c r="AQ15" s="451"/>
      <c r="AR15" s="451"/>
      <c r="AS15" s="451"/>
      <c r="AT15" s="451"/>
      <c r="AU15" s="451"/>
      <c r="AV15" s="451"/>
      <c r="AW15" s="451"/>
      <c r="AX15" s="451"/>
      <c r="AY15" s="451"/>
      <c r="AZ15" s="451"/>
      <c r="BA15" s="451"/>
      <c r="BB15" s="433"/>
      <c r="BC15" s="55"/>
    </row>
    <row r="16" spans="1:55" ht="15" customHeight="1" x14ac:dyDescent="0.25">
      <c r="A16" s="654"/>
      <c r="B16" s="165"/>
      <c r="C16" s="177"/>
      <c r="D16" s="175"/>
      <c r="E16" s="64">
        <f t="shared" si="1"/>
        <v>0</v>
      </c>
      <c r="F16" s="168"/>
      <c r="G16" s="168"/>
      <c r="H16" s="169"/>
      <c r="I16" s="169"/>
      <c r="J16" s="169"/>
      <c r="K16" s="169"/>
      <c r="L16" s="169"/>
      <c r="M16" s="169"/>
      <c r="N16" s="168"/>
      <c r="O16" s="168"/>
      <c r="P16" s="168"/>
      <c r="Q16" s="168"/>
      <c r="R16" s="169"/>
      <c r="S16" s="169"/>
      <c r="T16" s="169"/>
      <c r="U16" s="168"/>
      <c r="V16" s="168"/>
      <c r="W16" s="168"/>
      <c r="X16" s="168"/>
      <c r="Y16" s="168"/>
      <c r="Z16" s="168"/>
      <c r="AA16" s="168"/>
      <c r="AB16" s="168"/>
      <c r="AC16" s="168"/>
      <c r="AD16" s="168"/>
      <c r="AE16" s="170"/>
      <c r="AF16" s="170"/>
      <c r="AG16" s="168"/>
      <c r="AH16" s="168"/>
      <c r="AI16" s="168"/>
      <c r="AJ16" s="168"/>
      <c r="AK16" s="168"/>
      <c r="AL16" s="451"/>
      <c r="AM16" s="451"/>
      <c r="AN16" s="461"/>
      <c r="AO16" s="461"/>
      <c r="AP16" s="461"/>
      <c r="AQ16" s="451"/>
      <c r="AR16" s="451"/>
      <c r="AS16" s="451"/>
      <c r="AT16" s="451"/>
      <c r="AU16" s="451"/>
      <c r="AV16" s="451"/>
      <c r="AW16" s="451"/>
      <c r="AX16" s="451"/>
      <c r="AY16" s="451"/>
      <c r="AZ16" s="451"/>
      <c r="BA16" s="451"/>
      <c r="BB16" s="433"/>
      <c r="BC16" s="55"/>
    </row>
    <row r="17" spans="1:144" ht="15.75" customHeight="1" x14ac:dyDescent="0.25">
      <c r="A17" s="654"/>
      <c r="B17" s="165"/>
      <c r="C17" s="177"/>
      <c r="D17" s="175"/>
      <c r="E17" s="64">
        <f t="shared" si="1"/>
        <v>0</v>
      </c>
      <c r="F17" s="168"/>
      <c r="G17" s="168"/>
      <c r="H17" s="169"/>
      <c r="I17" s="169"/>
      <c r="J17" s="169"/>
      <c r="K17" s="169"/>
      <c r="L17" s="169"/>
      <c r="M17" s="169"/>
      <c r="N17" s="168"/>
      <c r="O17" s="168"/>
      <c r="P17" s="168"/>
      <c r="Q17" s="168"/>
      <c r="R17" s="169"/>
      <c r="S17" s="169"/>
      <c r="T17" s="169"/>
      <c r="U17" s="168"/>
      <c r="V17" s="168"/>
      <c r="W17" s="168"/>
      <c r="X17" s="168"/>
      <c r="Y17" s="168"/>
      <c r="Z17" s="168"/>
      <c r="AA17" s="168"/>
      <c r="AB17" s="168"/>
      <c r="AC17" s="168"/>
      <c r="AD17" s="168"/>
      <c r="AE17" s="170"/>
      <c r="AF17" s="170"/>
      <c r="AG17" s="168"/>
      <c r="AH17" s="168"/>
      <c r="AI17" s="168"/>
      <c r="AJ17" s="168"/>
      <c r="AK17" s="168"/>
      <c r="AL17" s="451"/>
      <c r="AM17" s="451"/>
      <c r="AN17" s="461"/>
      <c r="AO17" s="461"/>
      <c r="AP17" s="461"/>
      <c r="AQ17" s="451"/>
      <c r="AR17" s="451"/>
      <c r="AS17" s="451"/>
      <c r="AT17" s="451"/>
      <c r="AU17" s="451"/>
      <c r="AV17" s="451"/>
      <c r="AW17" s="451"/>
      <c r="AX17" s="451"/>
      <c r="AY17" s="451"/>
      <c r="AZ17" s="451"/>
      <c r="BA17" s="451"/>
      <c r="BB17" s="433"/>
      <c r="BC17" s="55"/>
    </row>
    <row r="18" spans="1:144" ht="15.75" customHeight="1" x14ac:dyDescent="0.25">
      <c r="A18" s="654"/>
      <c r="B18" s="165"/>
      <c r="C18" s="177"/>
      <c r="D18" s="175"/>
      <c r="E18" s="64">
        <f t="shared" si="1"/>
        <v>0</v>
      </c>
      <c r="F18" s="168"/>
      <c r="G18" s="168"/>
      <c r="H18" s="169"/>
      <c r="I18" s="169"/>
      <c r="J18" s="169"/>
      <c r="K18" s="169"/>
      <c r="L18" s="169"/>
      <c r="M18" s="169"/>
      <c r="N18" s="168"/>
      <c r="O18" s="168"/>
      <c r="P18" s="168"/>
      <c r="Q18" s="168"/>
      <c r="R18" s="169"/>
      <c r="S18" s="169"/>
      <c r="T18" s="169"/>
      <c r="U18" s="168"/>
      <c r="V18" s="168"/>
      <c r="W18" s="168"/>
      <c r="X18" s="168"/>
      <c r="Y18" s="168"/>
      <c r="Z18" s="168"/>
      <c r="AA18" s="168"/>
      <c r="AB18" s="168"/>
      <c r="AC18" s="168"/>
      <c r="AD18" s="168"/>
      <c r="AE18" s="170"/>
      <c r="AF18" s="170"/>
      <c r="AG18" s="168"/>
      <c r="AH18" s="168"/>
      <c r="AI18" s="168"/>
      <c r="AJ18" s="168"/>
      <c r="AK18" s="168"/>
      <c r="AL18" s="451"/>
      <c r="AM18" s="451"/>
      <c r="AN18" s="461"/>
      <c r="AO18" s="461"/>
      <c r="AP18" s="461"/>
      <c r="AQ18" s="451"/>
      <c r="AR18" s="451"/>
      <c r="AS18" s="451"/>
      <c r="AT18" s="451"/>
      <c r="AU18" s="451"/>
      <c r="AV18" s="451"/>
      <c r="AW18" s="451"/>
      <c r="AX18" s="451"/>
      <c r="AY18" s="451"/>
      <c r="AZ18" s="451"/>
      <c r="BA18" s="451"/>
      <c r="BB18" s="433"/>
      <c r="BC18" s="55"/>
    </row>
    <row r="19" spans="1:144" ht="15.75" customHeight="1" x14ac:dyDescent="0.25">
      <c r="A19" s="654"/>
      <c r="B19" s="165"/>
      <c r="C19" s="177"/>
      <c r="D19" s="175"/>
      <c r="E19" s="64">
        <f t="shared" si="1"/>
        <v>0</v>
      </c>
      <c r="F19" s="168"/>
      <c r="G19" s="168"/>
      <c r="H19" s="169"/>
      <c r="I19" s="169"/>
      <c r="J19" s="169"/>
      <c r="K19" s="169"/>
      <c r="L19" s="169"/>
      <c r="M19" s="169"/>
      <c r="N19" s="168"/>
      <c r="O19" s="168"/>
      <c r="P19" s="168"/>
      <c r="Q19" s="168"/>
      <c r="R19" s="169"/>
      <c r="S19" s="169"/>
      <c r="T19" s="169"/>
      <c r="U19" s="168"/>
      <c r="V19" s="168"/>
      <c r="W19" s="168"/>
      <c r="X19" s="168"/>
      <c r="Y19" s="168"/>
      <c r="Z19" s="168"/>
      <c r="AA19" s="168"/>
      <c r="AB19" s="168"/>
      <c r="AC19" s="168"/>
      <c r="AD19" s="168"/>
      <c r="AE19" s="170"/>
      <c r="AF19" s="170"/>
      <c r="AG19" s="168"/>
      <c r="AH19" s="168"/>
      <c r="AI19" s="168"/>
      <c r="AJ19" s="168"/>
      <c r="AK19" s="168"/>
      <c r="AL19" s="451"/>
      <c r="AM19" s="451"/>
      <c r="AN19" s="461"/>
      <c r="AO19" s="461"/>
      <c r="AP19" s="461"/>
      <c r="AQ19" s="451"/>
      <c r="AR19" s="451"/>
      <c r="AS19" s="451"/>
      <c r="AT19" s="451"/>
      <c r="AU19" s="451"/>
      <c r="AV19" s="451"/>
      <c r="AW19" s="451"/>
      <c r="AX19" s="451"/>
      <c r="AY19" s="451"/>
      <c r="AZ19" s="451"/>
      <c r="BA19" s="451"/>
      <c r="BB19" s="433"/>
      <c r="BC19" s="55"/>
    </row>
    <row r="20" spans="1:144" ht="15.75" customHeight="1" x14ac:dyDescent="0.25">
      <c r="A20" s="656"/>
      <c r="B20" s="442"/>
      <c r="C20" s="443"/>
      <c r="D20" s="444"/>
      <c r="E20" s="445">
        <f t="shared" si="1"/>
        <v>0</v>
      </c>
      <c r="F20" s="446"/>
      <c r="G20" s="446"/>
      <c r="H20" s="446"/>
      <c r="I20" s="446"/>
      <c r="J20" s="447"/>
      <c r="K20" s="447"/>
      <c r="L20" s="447"/>
      <c r="M20" s="447"/>
      <c r="N20" s="446"/>
      <c r="O20" s="446"/>
      <c r="P20" s="446"/>
      <c r="Q20" s="446"/>
      <c r="R20" s="446"/>
      <c r="S20" s="446"/>
      <c r="T20" s="446"/>
      <c r="U20" s="446"/>
      <c r="V20" s="446"/>
      <c r="W20" s="446"/>
      <c r="X20" s="446"/>
      <c r="Y20" s="446"/>
      <c r="Z20" s="446"/>
      <c r="AA20" s="446"/>
      <c r="AB20" s="446"/>
      <c r="AC20" s="446"/>
      <c r="AD20" s="446"/>
      <c r="AE20" s="448"/>
      <c r="AF20" s="448"/>
      <c r="AG20" s="446"/>
      <c r="AH20" s="446"/>
      <c r="AI20" s="446"/>
      <c r="AJ20" s="446"/>
      <c r="AK20" s="446"/>
      <c r="AL20" s="451"/>
      <c r="AM20" s="451"/>
      <c r="AN20" s="461"/>
      <c r="AO20" s="461"/>
      <c r="AP20" s="461"/>
      <c r="AQ20" s="451"/>
      <c r="AR20" s="451"/>
      <c r="AS20" s="451"/>
      <c r="AT20" s="451"/>
      <c r="AU20" s="451"/>
      <c r="AV20" s="451"/>
      <c r="AW20" s="451"/>
      <c r="AX20" s="451"/>
      <c r="AY20" s="451"/>
      <c r="AZ20" s="451"/>
      <c r="BA20" s="451"/>
      <c r="BB20" s="433"/>
      <c r="BC20" s="55"/>
    </row>
    <row r="21" spans="1:144" ht="15.75" customHeight="1" x14ac:dyDescent="0.25">
      <c r="A21" s="652"/>
      <c r="B21" s="459"/>
      <c r="C21" s="449"/>
      <c r="D21" s="433"/>
      <c r="E21" s="46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1"/>
      <c r="AF21" s="451"/>
      <c r="AG21" s="450"/>
      <c r="AH21" s="450"/>
      <c r="AI21" s="450"/>
      <c r="AJ21" s="450"/>
      <c r="AK21" s="450"/>
      <c r="AL21" s="451"/>
      <c r="AM21" s="451"/>
      <c r="AN21" s="461"/>
      <c r="AO21" s="461"/>
      <c r="AP21" s="461"/>
      <c r="AQ21" s="451"/>
      <c r="AR21" s="451"/>
      <c r="AS21" s="451"/>
      <c r="AT21" s="451"/>
      <c r="AU21" s="451"/>
      <c r="AV21" s="451"/>
      <c r="AW21" s="451"/>
      <c r="AX21" s="451"/>
      <c r="AY21" s="451"/>
      <c r="AZ21" s="451"/>
      <c r="BA21" s="451"/>
      <c r="BB21" s="433"/>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row>
    <row r="22" spans="1:144" ht="15.75" customHeight="1" x14ac:dyDescent="0.25">
      <c r="A22" s="652"/>
      <c r="B22" s="459"/>
      <c r="C22" s="451"/>
      <c r="D22" s="433"/>
      <c r="E22" s="46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1"/>
      <c r="AF22" s="451"/>
      <c r="AG22" s="450"/>
      <c r="AH22" s="450"/>
      <c r="AI22" s="450"/>
      <c r="AJ22" s="450"/>
      <c r="AK22" s="450"/>
      <c r="AL22" s="451"/>
      <c r="AM22" s="451"/>
      <c r="AN22" s="461"/>
      <c r="AO22" s="461"/>
      <c r="AP22" s="461"/>
      <c r="AQ22" s="451"/>
      <c r="AR22" s="451"/>
      <c r="AS22" s="451"/>
      <c r="AT22" s="451"/>
      <c r="AU22" s="451"/>
      <c r="AV22" s="451"/>
      <c r="AW22" s="451"/>
      <c r="AX22" s="451"/>
      <c r="AY22" s="451"/>
      <c r="AZ22" s="451"/>
      <c r="BA22" s="451"/>
      <c r="BB22" s="433"/>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row>
    <row r="23" spans="1:144" ht="15.75" customHeight="1" x14ac:dyDescent="0.25">
      <c r="A23" s="652"/>
      <c r="B23" s="459"/>
      <c r="C23" s="451"/>
      <c r="D23" s="433"/>
      <c r="E23" s="46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1"/>
      <c r="AF23" s="451"/>
      <c r="AG23" s="450"/>
      <c r="AH23" s="450"/>
      <c r="AI23" s="450"/>
      <c r="AJ23" s="450"/>
      <c r="AK23" s="450"/>
      <c r="AL23" s="451"/>
      <c r="AM23" s="451"/>
      <c r="AN23" s="461"/>
      <c r="AO23" s="461"/>
      <c r="AP23" s="461"/>
      <c r="AQ23" s="451"/>
      <c r="AR23" s="451"/>
      <c r="AS23" s="451"/>
      <c r="AT23" s="451"/>
      <c r="AU23" s="451"/>
      <c r="AV23" s="451"/>
      <c r="AW23" s="451"/>
      <c r="AX23" s="451"/>
      <c r="AY23" s="451"/>
      <c r="AZ23" s="451"/>
      <c r="BA23" s="451"/>
      <c r="BB23" s="433"/>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row>
    <row r="24" spans="1:144" ht="15.75" customHeight="1" x14ac:dyDescent="0.25">
      <c r="A24" s="652"/>
      <c r="B24" s="459"/>
      <c r="C24" s="451"/>
      <c r="D24" s="433"/>
      <c r="E24" s="46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1"/>
      <c r="AF24" s="451"/>
      <c r="AG24" s="450"/>
      <c r="AH24" s="450"/>
      <c r="AI24" s="450"/>
      <c r="AJ24" s="450"/>
      <c r="AK24" s="450"/>
      <c r="AL24" s="451"/>
      <c r="AM24" s="451"/>
      <c r="AN24" s="461"/>
      <c r="AO24" s="461"/>
      <c r="AP24" s="461"/>
      <c r="AQ24" s="451"/>
      <c r="AR24" s="451"/>
      <c r="AS24" s="451"/>
      <c r="AT24" s="451"/>
      <c r="AU24" s="451"/>
      <c r="AV24" s="451"/>
      <c r="AW24" s="451"/>
      <c r="AX24" s="451"/>
      <c r="AY24" s="451"/>
      <c r="AZ24" s="451"/>
      <c r="BA24" s="451"/>
      <c r="BB24" s="433"/>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row>
    <row r="25" spans="1:144" ht="15.75" customHeight="1" x14ac:dyDescent="0.25">
      <c r="A25" s="652"/>
      <c r="B25" s="459"/>
      <c r="C25" s="452"/>
      <c r="D25" s="452"/>
      <c r="E25" s="46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1"/>
      <c r="AF25" s="451"/>
      <c r="AG25" s="450"/>
      <c r="AH25" s="450"/>
      <c r="AI25" s="450"/>
      <c r="AJ25" s="450"/>
      <c r="AK25" s="450"/>
      <c r="AL25" s="451"/>
      <c r="AM25" s="451"/>
      <c r="AN25" s="461"/>
      <c r="AO25" s="461"/>
      <c r="AP25" s="461"/>
      <c r="AQ25" s="451"/>
      <c r="AR25" s="451"/>
      <c r="AS25" s="451"/>
      <c r="AT25" s="451"/>
      <c r="AU25" s="451"/>
      <c r="AV25" s="451"/>
      <c r="AW25" s="451"/>
      <c r="AX25" s="451"/>
      <c r="AY25" s="451"/>
      <c r="AZ25" s="451"/>
      <c r="BA25" s="451"/>
      <c r="BB25" s="433"/>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row>
    <row r="26" spans="1:144" ht="15.75" customHeight="1" x14ac:dyDescent="0.25">
      <c r="A26" s="652"/>
      <c r="B26" s="459"/>
      <c r="C26" s="452"/>
      <c r="D26" s="433"/>
      <c r="E26" s="46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1"/>
      <c r="AF26" s="451"/>
      <c r="AG26" s="450"/>
      <c r="AH26" s="450"/>
      <c r="AI26" s="450"/>
      <c r="AJ26" s="450"/>
      <c r="AK26" s="450"/>
      <c r="AL26" s="451"/>
      <c r="AM26" s="451"/>
      <c r="AN26" s="461"/>
      <c r="AO26" s="461"/>
      <c r="AP26" s="461"/>
      <c r="AQ26" s="451"/>
      <c r="AR26" s="451"/>
      <c r="AS26" s="451"/>
      <c r="AT26" s="451"/>
      <c r="AU26" s="451"/>
      <c r="AV26" s="451"/>
      <c r="AW26" s="451"/>
      <c r="AX26" s="451"/>
      <c r="AY26" s="451"/>
      <c r="AZ26" s="451"/>
      <c r="BA26" s="451"/>
      <c r="BB26" s="433"/>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row>
    <row r="27" spans="1:144" ht="15.75" customHeight="1" x14ac:dyDescent="0.25">
      <c r="A27" s="652"/>
      <c r="B27" s="459"/>
      <c r="C27" s="452"/>
      <c r="D27" s="433"/>
      <c r="E27" s="46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1"/>
      <c r="AF27" s="451"/>
      <c r="AG27" s="450"/>
      <c r="AH27" s="450"/>
      <c r="AI27" s="450"/>
      <c r="AJ27" s="450"/>
      <c r="AK27" s="450"/>
      <c r="AL27" s="451"/>
      <c r="AM27" s="451"/>
      <c r="AN27" s="461"/>
      <c r="AO27" s="461"/>
      <c r="AP27" s="461"/>
      <c r="AQ27" s="451"/>
      <c r="AR27" s="451"/>
      <c r="AS27" s="451"/>
      <c r="AT27" s="451"/>
      <c r="AU27" s="451"/>
      <c r="AV27" s="451"/>
      <c r="AW27" s="451"/>
      <c r="AX27" s="451"/>
      <c r="AY27" s="451"/>
      <c r="AZ27" s="451"/>
      <c r="BA27" s="451"/>
      <c r="BB27" s="433"/>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row>
    <row r="28" spans="1:144" ht="15.75" customHeight="1" x14ac:dyDescent="0.25">
      <c r="A28" s="653"/>
      <c r="B28" s="459"/>
      <c r="C28" s="452"/>
      <c r="D28" s="433"/>
      <c r="E28" s="46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1"/>
      <c r="AF28" s="451"/>
      <c r="AG28" s="450"/>
      <c r="AH28" s="450"/>
      <c r="AI28" s="450"/>
      <c r="AJ28" s="450"/>
      <c r="AK28" s="450"/>
      <c r="AL28" s="451"/>
      <c r="AM28" s="451"/>
      <c r="AN28" s="461"/>
      <c r="AO28" s="461"/>
      <c r="AP28" s="461"/>
      <c r="AQ28" s="451"/>
      <c r="AR28" s="451"/>
      <c r="AS28" s="451"/>
      <c r="AT28" s="451"/>
      <c r="AU28" s="451"/>
      <c r="AV28" s="451"/>
      <c r="AW28" s="451"/>
      <c r="AX28" s="451"/>
      <c r="AY28" s="451"/>
      <c r="AZ28" s="451"/>
      <c r="BA28" s="451"/>
      <c r="BB28" s="433"/>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row>
    <row r="29" spans="1:144" ht="22.5" customHeight="1" x14ac:dyDescent="0.25">
      <c r="A29" s="652"/>
      <c r="B29" s="459"/>
      <c r="C29" s="452"/>
      <c r="D29" s="433"/>
      <c r="E29" s="46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1"/>
      <c r="AF29" s="451"/>
      <c r="AG29" s="450"/>
      <c r="AH29" s="450"/>
      <c r="AI29" s="450"/>
      <c r="AJ29" s="450"/>
      <c r="AK29" s="450"/>
      <c r="AL29" s="451"/>
      <c r="AM29" s="451"/>
      <c r="AN29" s="461"/>
      <c r="AO29" s="461"/>
      <c r="AP29" s="461"/>
      <c r="AQ29" s="451"/>
      <c r="AR29" s="451"/>
      <c r="AS29" s="451"/>
      <c r="AT29" s="451"/>
      <c r="AU29" s="451"/>
      <c r="AV29" s="451"/>
      <c r="AW29" s="451"/>
      <c r="AX29" s="451"/>
      <c r="AY29" s="451"/>
      <c r="AZ29" s="451"/>
      <c r="BA29" s="451"/>
      <c r="BB29" s="433"/>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row>
    <row r="30" spans="1:144" ht="15.75" customHeight="1" x14ac:dyDescent="0.25">
      <c r="A30" s="652"/>
      <c r="B30" s="459"/>
      <c r="C30" s="452"/>
      <c r="D30" s="433"/>
      <c r="E30" s="46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1"/>
      <c r="AF30" s="451"/>
      <c r="AG30" s="450"/>
      <c r="AH30" s="450"/>
      <c r="AI30" s="450"/>
      <c r="AJ30" s="450"/>
      <c r="AK30" s="450"/>
      <c r="AL30" s="451"/>
      <c r="AM30" s="451"/>
      <c r="AN30" s="461"/>
      <c r="AO30" s="461"/>
      <c r="AP30" s="461"/>
      <c r="AQ30" s="451"/>
      <c r="AR30" s="451"/>
      <c r="AS30" s="451"/>
      <c r="AT30" s="451"/>
      <c r="AU30" s="451"/>
      <c r="AV30" s="451"/>
      <c r="AW30" s="451"/>
      <c r="AX30" s="451"/>
      <c r="AY30" s="451"/>
      <c r="AZ30" s="451"/>
      <c r="BA30" s="451"/>
      <c r="BB30" s="433"/>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row>
    <row r="31" spans="1:144" ht="15.75" customHeight="1" x14ac:dyDescent="0.25">
      <c r="A31" s="652"/>
      <c r="B31" s="459"/>
      <c r="C31" s="452"/>
      <c r="D31" s="433"/>
      <c r="E31" s="46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1"/>
      <c r="AF31" s="451"/>
      <c r="AG31" s="450"/>
      <c r="AH31" s="450"/>
      <c r="AI31" s="450"/>
      <c r="AJ31" s="450"/>
      <c r="AK31" s="450"/>
      <c r="AL31" s="451"/>
      <c r="AM31" s="451"/>
      <c r="AN31" s="461"/>
      <c r="AO31" s="461"/>
      <c r="AP31" s="461"/>
      <c r="AQ31" s="451"/>
      <c r="AR31" s="451"/>
      <c r="AS31" s="451"/>
      <c r="AT31" s="451"/>
      <c r="AU31" s="451"/>
      <c r="AV31" s="451"/>
      <c r="AW31" s="451"/>
      <c r="AX31" s="451"/>
      <c r="AY31" s="451"/>
      <c r="AZ31" s="451"/>
      <c r="BA31" s="451"/>
      <c r="BB31" s="433"/>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row>
    <row r="32" spans="1:144" ht="15.75" customHeight="1" x14ac:dyDescent="0.25">
      <c r="A32" s="652"/>
      <c r="B32" s="459"/>
      <c r="C32" s="453"/>
      <c r="D32" s="433"/>
      <c r="E32" s="46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1"/>
      <c r="AF32" s="451"/>
      <c r="AG32" s="450"/>
      <c r="AH32" s="450"/>
      <c r="AI32" s="450"/>
      <c r="AJ32" s="450"/>
      <c r="AK32" s="450"/>
      <c r="AL32" s="451"/>
      <c r="AM32" s="451"/>
      <c r="AN32" s="461"/>
      <c r="AO32" s="461"/>
      <c r="AP32" s="461"/>
      <c r="AQ32" s="451"/>
      <c r="AR32" s="451"/>
      <c r="AS32" s="451"/>
      <c r="AT32" s="451"/>
      <c r="AU32" s="451"/>
      <c r="AV32" s="451"/>
      <c r="AW32" s="451"/>
      <c r="AX32" s="451"/>
      <c r="AY32" s="451"/>
      <c r="AZ32" s="451"/>
      <c r="BA32" s="451"/>
      <c r="BB32" s="433"/>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row>
    <row r="33" spans="1:144" ht="15.75" customHeight="1" x14ac:dyDescent="0.25">
      <c r="A33" s="652"/>
      <c r="B33" s="459"/>
      <c r="C33" s="452"/>
      <c r="D33" s="433"/>
      <c r="E33" s="46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1"/>
      <c r="AF33" s="451"/>
      <c r="AG33" s="450"/>
      <c r="AH33" s="450"/>
      <c r="AI33" s="450"/>
      <c r="AJ33" s="450"/>
      <c r="AK33" s="450"/>
      <c r="AL33" s="451"/>
      <c r="AM33" s="451"/>
      <c r="AN33" s="461"/>
      <c r="AO33" s="461"/>
      <c r="AP33" s="461"/>
      <c r="AQ33" s="451"/>
      <c r="AR33" s="451"/>
      <c r="AS33" s="451"/>
      <c r="AT33" s="451"/>
      <c r="AU33" s="451"/>
      <c r="AV33" s="451"/>
      <c r="AW33" s="451"/>
      <c r="AX33" s="451"/>
      <c r="AY33" s="451"/>
      <c r="AZ33" s="451"/>
      <c r="BA33" s="451"/>
      <c r="BB33" s="433"/>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row>
    <row r="34" spans="1:144" ht="15.75" customHeight="1" x14ac:dyDescent="0.25">
      <c r="A34" s="652"/>
      <c r="B34" s="459"/>
      <c r="C34" s="451"/>
      <c r="D34" s="433"/>
      <c r="E34" s="46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1"/>
      <c r="AF34" s="451"/>
      <c r="AG34" s="450"/>
      <c r="AH34" s="450"/>
      <c r="AI34" s="450"/>
      <c r="AJ34" s="450"/>
      <c r="AK34" s="450"/>
      <c r="AL34" s="451"/>
      <c r="AM34" s="451"/>
      <c r="AN34" s="461"/>
      <c r="AO34" s="461"/>
      <c r="AP34" s="461"/>
      <c r="AQ34" s="451"/>
      <c r="AR34" s="451"/>
      <c r="AS34" s="451"/>
      <c r="AT34" s="451"/>
      <c r="AU34" s="451"/>
      <c r="AV34" s="451"/>
      <c r="AW34" s="451"/>
      <c r="AX34" s="451"/>
      <c r="AY34" s="451"/>
      <c r="AZ34" s="451"/>
      <c r="BA34" s="451"/>
      <c r="BB34" s="433"/>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row>
    <row r="35" spans="1:144" ht="15.75" customHeight="1" x14ac:dyDescent="0.25">
      <c r="A35" s="652"/>
      <c r="B35" s="459"/>
      <c r="C35" s="452"/>
      <c r="D35" s="433"/>
      <c r="E35" s="460"/>
      <c r="F35" s="450"/>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c r="AD35" s="450"/>
      <c r="AE35" s="451"/>
      <c r="AF35" s="451"/>
      <c r="AG35" s="450"/>
      <c r="AH35" s="450"/>
      <c r="AI35" s="450"/>
      <c r="AJ35" s="450"/>
      <c r="AK35" s="450"/>
      <c r="AL35" s="451"/>
      <c r="AM35" s="451"/>
      <c r="AN35" s="461"/>
      <c r="AO35" s="461"/>
      <c r="AP35" s="461"/>
      <c r="AQ35" s="451"/>
      <c r="AR35" s="451"/>
      <c r="AS35" s="451"/>
      <c r="AT35" s="451"/>
      <c r="AU35" s="451"/>
      <c r="AV35" s="451"/>
      <c r="AW35" s="451"/>
      <c r="AX35" s="451"/>
      <c r="AY35" s="451"/>
      <c r="AZ35" s="451"/>
      <c r="BA35" s="451"/>
      <c r="BB35" s="433"/>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row>
    <row r="36" spans="1:144" ht="15.75" customHeight="1" x14ac:dyDescent="0.25">
      <c r="A36" s="653"/>
      <c r="B36" s="459"/>
      <c r="C36" s="452"/>
      <c r="D36" s="433"/>
      <c r="E36" s="460"/>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4"/>
      <c r="AE36" s="455"/>
      <c r="AF36" s="455"/>
      <c r="AG36" s="454"/>
      <c r="AH36" s="454"/>
      <c r="AI36" s="454"/>
      <c r="AJ36" s="454"/>
      <c r="AK36" s="454"/>
      <c r="AL36" s="455"/>
      <c r="AM36" s="455"/>
      <c r="AN36" s="461"/>
      <c r="AO36" s="461"/>
      <c r="AP36" s="461"/>
      <c r="AQ36" s="455"/>
      <c r="AR36" s="455"/>
      <c r="AS36" s="455"/>
      <c r="AT36" s="455"/>
      <c r="AU36" s="455"/>
      <c r="AV36" s="455"/>
      <c r="AW36" s="455"/>
      <c r="AX36" s="455"/>
      <c r="AY36" s="455"/>
      <c r="AZ36" s="455"/>
      <c r="BA36" s="455"/>
      <c r="BB36" s="433"/>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row>
    <row r="37" spans="1:144" ht="15.75" customHeight="1" x14ac:dyDescent="0.25">
      <c r="A37" s="652"/>
      <c r="B37" s="459"/>
      <c r="C37" s="452"/>
      <c r="D37" s="433"/>
      <c r="E37" s="46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1"/>
      <c r="AF37" s="451"/>
      <c r="AG37" s="450"/>
      <c r="AH37" s="450"/>
      <c r="AI37" s="450"/>
      <c r="AJ37" s="450"/>
      <c r="AK37" s="450"/>
      <c r="AL37" s="451"/>
      <c r="AM37" s="451"/>
      <c r="AN37" s="461"/>
      <c r="AO37" s="461"/>
      <c r="AP37" s="461"/>
      <c r="AQ37" s="451"/>
      <c r="AR37" s="451"/>
      <c r="AS37" s="451"/>
      <c r="AT37" s="451"/>
      <c r="AU37" s="451"/>
      <c r="AV37" s="451"/>
      <c r="AW37" s="451"/>
      <c r="AX37" s="451"/>
      <c r="AY37" s="451"/>
      <c r="AZ37" s="451"/>
      <c r="BA37" s="451"/>
      <c r="BB37" s="433"/>
      <c r="BC37" s="56"/>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row>
    <row r="38" spans="1:144" ht="15.75" customHeight="1" x14ac:dyDescent="0.25">
      <c r="A38" s="652"/>
      <c r="B38" s="459"/>
      <c r="C38" s="452"/>
      <c r="D38" s="433"/>
      <c r="E38" s="46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1"/>
      <c r="AF38" s="451"/>
      <c r="AG38" s="450"/>
      <c r="AH38" s="450"/>
      <c r="AI38" s="450"/>
      <c r="AJ38" s="450"/>
      <c r="AK38" s="450"/>
      <c r="AL38" s="451"/>
      <c r="AM38" s="451"/>
      <c r="AN38" s="461"/>
      <c r="AO38" s="461"/>
      <c r="AP38" s="461"/>
      <c r="AQ38" s="451"/>
      <c r="AR38" s="451"/>
      <c r="AS38" s="451"/>
      <c r="AT38" s="451"/>
      <c r="AU38" s="451"/>
      <c r="AV38" s="451"/>
      <c r="AW38" s="451"/>
      <c r="AX38" s="451"/>
      <c r="AY38" s="451"/>
      <c r="AZ38" s="451"/>
      <c r="BA38" s="451"/>
      <c r="BB38" s="433"/>
      <c r="BC38" s="56"/>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row>
    <row r="39" spans="1:144" ht="15.75" customHeight="1" x14ac:dyDescent="0.25">
      <c r="A39" s="652"/>
      <c r="B39" s="459"/>
      <c r="C39" s="452"/>
      <c r="D39" s="433"/>
      <c r="E39" s="46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1"/>
      <c r="AF39" s="451"/>
      <c r="AG39" s="450"/>
      <c r="AH39" s="450"/>
      <c r="AI39" s="450"/>
      <c r="AJ39" s="450"/>
      <c r="AK39" s="450"/>
      <c r="AL39" s="451"/>
      <c r="AM39" s="451"/>
      <c r="AN39" s="461"/>
      <c r="AO39" s="461"/>
      <c r="AP39" s="461"/>
      <c r="AQ39" s="451"/>
      <c r="AR39" s="451"/>
      <c r="AS39" s="451"/>
      <c r="AT39" s="451"/>
      <c r="AU39" s="451"/>
      <c r="AV39" s="451"/>
      <c r="AW39" s="451"/>
      <c r="AX39" s="451"/>
      <c r="AY39" s="451"/>
      <c r="AZ39" s="451"/>
      <c r="BA39" s="451"/>
      <c r="BB39" s="433"/>
      <c r="BC39" s="56"/>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row>
    <row r="40" spans="1:144" ht="15.75" customHeight="1" x14ac:dyDescent="0.25">
      <c r="A40" s="652"/>
      <c r="B40" s="459"/>
      <c r="C40" s="452"/>
      <c r="D40" s="433"/>
      <c r="E40" s="460"/>
      <c r="F40" s="450"/>
      <c r="G40" s="450"/>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1"/>
      <c r="AF40" s="451"/>
      <c r="AG40" s="450"/>
      <c r="AH40" s="450"/>
      <c r="AI40" s="450"/>
      <c r="AJ40" s="450"/>
      <c r="AK40" s="450"/>
      <c r="AL40" s="451"/>
      <c r="AM40" s="451"/>
      <c r="AN40" s="461"/>
      <c r="AO40" s="461"/>
      <c r="AP40" s="461"/>
      <c r="AQ40" s="451"/>
      <c r="AR40" s="451"/>
      <c r="AS40" s="451"/>
      <c r="AT40" s="451"/>
      <c r="AU40" s="451"/>
      <c r="AV40" s="451"/>
      <c r="AW40" s="451"/>
      <c r="AX40" s="451"/>
      <c r="AY40" s="451"/>
      <c r="AZ40" s="451"/>
      <c r="BA40" s="451"/>
      <c r="BB40" s="433"/>
      <c r="BC40" s="56"/>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row>
    <row r="41" spans="1:144" ht="15.75" customHeight="1" x14ac:dyDescent="0.25">
      <c r="A41" s="652"/>
      <c r="B41" s="459"/>
      <c r="C41" s="453"/>
      <c r="D41" s="433"/>
      <c r="E41" s="460"/>
      <c r="F41" s="450"/>
      <c r="G41" s="450"/>
      <c r="H41" s="450"/>
      <c r="I41" s="450"/>
      <c r="J41" s="450"/>
      <c r="K41" s="450"/>
      <c r="L41" s="450"/>
      <c r="M41" s="450"/>
      <c r="N41" s="450"/>
      <c r="O41" s="450"/>
      <c r="P41" s="450"/>
      <c r="Q41" s="450"/>
      <c r="R41" s="450"/>
      <c r="S41" s="450"/>
      <c r="T41" s="450"/>
      <c r="U41" s="450"/>
      <c r="V41" s="450"/>
      <c r="W41" s="450"/>
      <c r="X41" s="450"/>
      <c r="Y41" s="450"/>
      <c r="Z41" s="450"/>
      <c r="AA41" s="450"/>
      <c r="AB41" s="450"/>
      <c r="AC41" s="450"/>
      <c r="AD41" s="450"/>
      <c r="AE41" s="451"/>
      <c r="AF41" s="451"/>
      <c r="AG41" s="450"/>
      <c r="AH41" s="450"/>
      <c r="AI41" s="450"/>
      <c r="AJ41" s="450"/>
      <c r="AK41" s="450"/>
      <c r="AL41" s="451"/>
      <c r="AM41" s="451"/>
      <c r="AN41" s="461"/>
      <c r="AO41" s="461"/>
      <c r="AP41" s="461"/>
      <c r="AQ41" s="451"/>
      <c r="AR41" s="451"/>
      <c r="AS41" s="451"/>
      <c r="AT41" s="451"/>
      <c r="AU41" s="451"/>
      <c r="AV41" s="451"/>
      <c r="AW41" s="451"/>
      <c r="AX41" s="451"/>
      <c r="AY41" s="451"/>
      <c r="AZ41" s="451"/>
      <c r="BA41" s="451"/>
      <c r="BB41" s="433"/>
      <c r="BC41" s="56"/>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row>
    <row r="42" spans="1:144" ht="15.75" customHeight="1" x14ac:dyDescent="0.25">
      <c r="A42" s="652"/>
      <c r="B42" s="459"/>
      <c r="C42" s="452"/>
      <c r="D42" s="433"/>
      <c r="E42" s="460"/>
      <c r="F42" s="450"/>
      <c r="G42" s="450"/>
      <c r="H42" s="450"/>
      <c r="I42" s="450"/>
      <c r="J42" s="450"/>
      <c r="K42" s="450"/>
      <c r="L42" s="450"/>
      <c r="M42" s="450"/>
      <c r="N42" s="450"/>
      <c r="O42" s="450"/>
      <c r="P42" s="450"/>
      <c r="Q42" s="450"/>
      <c r="R42" s="450"/>
      <c r="S42" s="450"/>
      <c r="T42" s="450"/>
      <c r="U42" s="450"/>
      <c r="V42" s="450"/>
      <c r="W42" s="450"/>
      <c r="X42" s="450"/>
      <c r="Y42" s="450"/>
      <c r="Z42" s="450"/>
      <c r="AA42" s="450"/>
      <c r="AB42" s="450"/>
      <c r="AC42" s="450"/>
      <c r="AD42" s="450"/>
      <c r="AE42" s="451"/>
      <c r="AF42" s="451"/>
      <c r="AG42" s="450"/>
      <c r="AH42" s="450"/>
      <c r="AI42" s="450"/>
      <c r="AJ42" s="450"/>
      <c r="AK42" s="450"/>
      <c r="AL42" s="451"/>
      <c r="AM42" s="451"/>
      <c r="AN42" s="461"/>
      <c r="AO42" s="461"/>
      <c r="AP42" s="461"/>
      <c r="AQ42" s="451"/>
      <c r="AR42" s="451"/>
      <c r="AS42" s="451"/>
      <c r="AT42" s="451"/>
      <c r="AU42" s="451"/>
      <c r="AV42" s="451"/>
      <c r="AW42" s="451"/>
      <c r="AX42" s="451"/>
      <c r="AY42" s="451"/>
      <c r="AZ42" s="451"/>
      <c r="BA42" s="451"/>
      <c r="BB42" s="433"/>
      <c r="BC42" s="56"/>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row>
    <row r="43" spans="1:144" ht="15.75" customHeight="1" x14ac:dyDescent="0.25">
      <c r="A43" s="652"/>
      <c r="B43" s="459"/>
      <c r="C43" s="452"/>
      <c r="D43" s="433"/>
      <c r="E43" s="460"/>
      <c r="F43" s="450"/>
      <c r="G43" s="450"/>
      <c r="H43" s="450"/>
      <c r="I43" s="450"/>
      <c r="J43" s="450"/>
      <c r="K43" s="450"/>
      <c r="L43" s="450"/>
      <c r="M43" s="450"/>
      <c r="N43" s="450"/>
      <c r="O43" s="450"/>
      <c r="P43" s="450"/>
      <c r="Q43" s="450"/>
      <c r="R43" s="450"/>
      <c r="S43" s="450"/>
      <c r="T43" s="450"/>
      <c r="U43" s="450"/>
      <c r="V43" s="450"/>
      <c r="W43" s="450"/>
      <c r="X43" s="450"/>
      <c r="Y43" s="450"/>
      <c r="Z43" s="450"/>
      <c r="AA43" s="450"/>
      <c r="AB43" s="450"/>
      <c r="AC43" s="450"/>
      <c r="AD43" s="450"/>
      <c r="AE43" s="451"/>
      <c r="AF43" s="451"/>
      <c r="AG43" s="450"/>
      <c r="AH43" s="450"/>
      <c r="AI43" s="450"/>
      <c r="AJ43" s="450"/>
      <c r="AK43" s="450"/>
      <c r="AL43" s="451"/>
      <c r="AM43" s="451"/>
      <c r="AN43" s="461"/>
      <c r="AO43" s="461"/>
      <c r="AP43" s="461"/>
      <c r="AQ43" s="451"/>
      <c r="AR43" s="451"/>
      <c r="AS43" s="451"/>
      <c r="AT43" s="451"/>
      <c r="AU43" s="451"/>
      <c r="AV43" s="451"/>
      <c r="AW43" s="451"/>
      <c r="AX43" s="451"/>
      <c r="AY43" s="451"/>
      <c r="AZ43" s="451"/>
      <c r="BA43" s="451"/>
      <c r="BB43" s="433"/>
      <c r="BC43" s="56"/>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row>
    <row r="44" spans="1:144" ht="15.75" customHeight="1" x14ac:dyDescent="0.25">
      <c r="A44" s="653"/>
      <c r="B44" s="459"/>
      <c r="C44" s="452"/>
      <c r="D44" s="433"/>
      <c r="E44" s="460"/>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1"/>
      <c r="AF44" s="451"/>
      <c r="AG44" s="450"/>
      <c r="AH44" s="450"/>
      <c r="AI44" s="450"/>
      <c r="AJ44" s="450"/>
      <c r="AK44" s="450"/>
      <c r="AL44" s="451"/>
      <c r="AM44" s="451"/>
      <c r="AN44" s="461"/>
      <c r="AO44" s="461"/>
      <c r="AP44" s="461"/>
      <c r="AQ44" s="451"/>
      <c r="AR44" s="451"/>
      <c r="AS44" s="451"/>
      <c r="AT44" s="451"/>
      <c r="AU44" s="451"/>
      <c r="AV44" s="451"/>
      <c r="AW44" s="451"/>
      <c r="AX44" s="451"/>
      <c r="AY44" s="451"/>
      <c r="AZ44" s="451"/>
      <c r="BA44" s="451"/>
      <c r="BB44" s="433"/>
      <c r="BC44" s="56"/>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row>
    <row r="45" spans="1:144" ht="15.75" customHeight="1" x14ac:dyDescent="0.25">
      <c r="A45" s="652"/>
      <c r="B45" s="459"/>
      <c r="C45" s="456"/>
      <c r="D45" s="433"/>
      <c r="E45" s="46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1"/>
      <c r="AF45" s="451"/>
      <c r="AG45" s="450"/>
      <c r="AH45" s="450"/>
      <c r="AI45" s="450"/>
      <c r="AJ45" s="450"/>
      <c r="AK45" s="450"/>
      <c r="AL45" s="451"/>
      <c r="AM45" s="451"/>
      <c r="AN45" s="461"/>
      <c r="AO45" s="461"/>
      <c r="AP45" s="461"/>
      <c r="AQ45" s="451"/>
      <c r="AR45" s="451"/>
      <c r="AS45" s="451"/>
      <c r="AT45" s="451"/>
      <c r="AU45" s="451"/>
      <c r="AV45" s="451"/>
      <c r="AW45" s="451"/>
      <c r="AX45" s="451"/>
      <c r="AY45" s="451"/>
      <c r="AZ45" s="451"/>
      <c r="BA45" s="451"/>
      <c r="BB45" s="433"/>
      <c r="BC45" s="56"/>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row>
    <row r="46" spans="1:144" ht="15.75" customHeight="1" x14ac:dyDescent="0.25">
      <c r="A46" s="652"/>
      <c r="B46" s="459"/>
      <c r="C46" s="451"/>
      <c r="D46" s="433"/>
      <c r="E46" s="460"/>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1"/>
      <c r="AF46" s="451"/>
      <c r="AG46" s="450"/>
      <c r="AH46" s="450"/>
      <c r="AI46" s="450"/>
      <c r="AJ46" s="450"/>
      <c r="AK46" s="450"/>
      <c r="AL46" s="451"/>
      <c r="AM46" s="451"/>
      <c r="AN46" s="461"/>
      <c r="AO46" s="461"/>
      <c r="AP46" s="461"/>
      <c r="AQ46" s="451"/>
      <c r="AR46" s="451"/>
      <c r="AS46" s="451"/>
      <c r="AT46" s="451"/>
      <c r="AU46" s="451"/>
      <c r="AV46" s="451"/>
      <c r="AW46" s="451"/>
      <c r="AX46" s="451"/>
      <c r="AY46" s="451"/>
      <c r="AZ46" s="451"/>
      <c r="BA46" s="451"/>
      <c r="BB46" s="433"/>
      <c r="BC46" s="56"/>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row>
    <row r="47" spans="1:144" ht="15.75" customHeight="1" x14ac:dyDescent="0.25">
      <c r="A47" s="652"/>
      <c r="B47" s="459"/>
      <c r="C47" s="452"/>
      <c r="D47" s="433"/>
      <c r="E47" s="46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1"/>
      <c r="AF47" s="451"/>
      <c r="AG47" s="450"/>
      <c r="AH47" s="450"/>
      <c r="AI47" s="450"/>
      <c r="AJ47" s="450"/>
      <c r="AK47" s="450"/>
      <c r="AL47" s="451"/>
      <c r="AM47" s="451"/>
      <c r="AN47" s="461"/>
      <c r="AO47" s="461"/>
      <c r="AP47" s="461"/>
      <c r="AQ47" s="451"/>
      <c r="AR47" s="451"/>
      <c r="AS47" s="451"/>
      <c r="AT47" s="451"/>
      <c r="AU47" s="451"/>
      <c r="AV47" s="451"/>
      <c r="AW47" s="451"/>
      <c r="AX47" s="451"/>
      <c r="AY47" s="451"/>
      <c r="AZ47" s="451"/>
      <c r="BA47" s="451"/>
      <c r="BB47" s="433"/>
      <c r="BC47" s="56"/>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row>
    <row r="48" spans="1:144" ht="15.75" customHeight="1" x14ac:dyDescent="0.25">
      <c r="A48" s="652"/>
      <c r="B48" s="459"/>
      <c r="C48" s="451"/>
      <c r="D48" s="433"/>
      <c r="E48" s="460"/>
      <c r="F48" s="450"/>
      <c r="G48" s="450"/>
      <c r="H48" s="450"/>
      <c r="I48" s="450"/>
      <c r="J48" s="450"/>
      <c r="K48" s="450"/>
      <c r="L48" s="450"/>
      <c r="M48" s="450"/>
      <c r="N48" s="450"/>
      <c r="O48" s="450"/>
      <c r="P48" s="450"/>
      <c r="Q48" s="450"/>
      <c r="R48" s="450"/>
      <c r="S48" s="450"/>
      <c r="T48" s="450"/>
      <c r="U48" s="450"/>
      <c r="V48" s="450"/>
      <c r="W48" s="450"/>
      <c r="X48" s="450"/>
      <c r="Y48" s="450"/>
      <c r="Z48" s="450"/>
      <c r="AA48" s="450"/>
      <c r="AB48" s="450"/>
      <c r="AC48" s="450"/>
      <c r="AD48" s="450"/>
      <c r="AE48" s="451"/>
      <c r="AF48" s="451"/>
      <c r="AG48" s="450"/>
      <c r="AH48" s="450"/>
      <c r="AI48" s="450"/>
      <c r="AJ48" s="450"/>
      <c r="AK48" s="450"/>
      <c r="AL48" s="451"/>
      <c r="AM48" s="451"/>
      <c r="AN48" s="461"/>
      <c r="AO48" s="461"/>
      <c r="AP48" s="461"/>
      <c r="AQ48" s="451"/>
      <c r="AR48" s="451"/>
      <c r="AS48" s="451"/>
      <c r="AT48" s="451"/>
      <c r="AU48" s="451"/>
      <c r="AV48" s="451"/>
      <c r="AW48" s="451"/>
      <c r="AX48" s="451"/>
      <c r="AY48" s="451"/>
      <c r="AZ48" s="451"/>
      <c r="BA48" s="451"/>
      <c r="BB48" s="433"/>
      <c r="BC48" s="56"/>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row>
    <row r="49" spans="1:144" ht="15.75" customHeight="1" x14ac:dyDescent="0.25">
      <c r="A49" s="652"/>
      <c r="B49" s="459"/>
      <c r="C49" s="451"/>
      <c r="D49" s="433"/>
      <c r="E49" s="46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1"/>
      <c r="AF49" s="451"/>
      <c r="AG49" s="450"/>
      <c r="AH49" s="450"/>
      <c r="AI49" s="450"/>
      <c r="AJ49" s="450"/>
      <c r="AK49" s="450"/>
      <c r="AL49" s="451"/>
      <c r="AM49" s="451"/>
      <c r="AN49" s="461"/>
      <c r="AO49" s="461"/>
      <c r="AP49" s="461"/>
      <c r="AQ49" s="451"/>
      <c r="AR49" s="451"/>
      <c r="AS49" s="451"/>
      <c r="AT49" s="451"/>
      <c r="AU49" s="451"/>
      <c r="AV49" s="451"/>
      <c r="AW49" s="451"/>
      <c r="AX49" s="451"/>
      <c r="AY49" s="451"/>
      <c r="AZ49" s="451"/>
      <c r="BA49" s="451"/>
      <c r="BB49" s="433"/>
      <c r="BC49" s="56"/>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row>
    <row r="50" spans="1:144" ht="15.75" customHeight="1" x14ac:dyDescent="0.25">
      <c r="A50" s="652"/>
      <c r="B50" s="459"/>
      <c r="C50" s="452"/>
      <c r="D50" s="433"/>
      <c r="E50" s="460"/>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1"/>
      <c r="AF50" s="451"/>
      <c r="AG50" s="450"/>
      <c r="AH50" s="450"/>
      <c r="AI50" s="450"/>
      <c r="AJ50" s="450"/>
      <c r="AK50" s="450"/>
      <c r="AL50" s="451"/>
      <c r="AM50" s="451"/>
      <c r="AN50" s="461"/>
      <c r="AO50" s="461"/>
      <c r="AP50" s="461"/>
      <c r="AQ50" s="451"/>
      <c r="AR50" s="451"/>
      <c r="AS50" s="451"/>
      <c r="AT50" s="451"/>
      <c r="AU50" s="451"/>
      <c r="AV50" s="451"/>
      <c r="AW50" s="451"/>
      <c r="AX50" s="451"/>
      <c r="AY50" s="451"/>
      <c r="AZ50" s="451"/>
      <c r="BA50" s="451"/>
      <c r="BB50" s="433"/>
      <c r="BC50" s="56"/>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row>
    <row r="51" spans="1:144" ht="15.75" customHeight="1" x14ac:dyDescent="0.25">
      <c r="A51" s="652"/>
      <c r="B51" s="459"/>
      <c r="C51" s="452"/>
      <c r="D51" s="433"/>
      <c r="E51" s="460"/>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1"/>
      <c r="AF51" s="451"/>
      <c r="AG51" s="450"/>
      <c r="AH51" s="450"/>
      <c r="AI51" s="450"/>
      <c r="AJ51" s="450"/>
      <c r="AK51" s="450"/>
      <c r="AL51" s="451"/>
      <c r="AM51" s="451"/>
      <c r="AN51" s="461"/>
      <c r="AO51" s="461"/>
      <c r="AP51" s="461"/>
      <c r="AQ51" s="451"/>
      <c r="AR51" s="451"/>
      <c r="AS51" s="451"/>
      <c r="AT51" s="451"/>
      <c r="AU51" s="451"/>
      <c r="AV51" s="451"/>
      <c r="AW51" s="451"/>
      <c r="AX51" s="451"/>
      <c r="AY51" s="451"/>
      <c r="AZ51" s="451"/>
      <c r="BA51" s="451"/>
      <c r="BB51" s="433"/>
      <c r="BC51" s="56"/>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row>
    <row r="52" spans="1:144" ht="15.75" customHeight="1" x14ac:dyDescent="0.25">
      <c r="A52" s="653"/>
      <c r="B52" s="459"/>
      <c r="C52" s="452"/>
      <c r="D52" s="433"/>
      <c r="E52" s="460"/>
      <c r="F52" s="450"/>
      <c r="G52" s="450"/>
      <c r="H52" s="450"/>
      <c r="I52" s="450"/>
      <c r="J52" s="450"/>
      <c r="K52" s="450"/>
      <c r="L52" s="450"/>
      <c r="M52" s="450"/>
      <c r="N52" s="450"/>
      <c r="O52" s="450"/>
      <c r="P52" s="450"/>
      <c r="Q52" s="450"/>
      <c r="R52" s="450"/>
      <c r="S52" s="450"/>
      <c r="T52" s="450"/>
      <c r="U52" s="450"/>
      <c r="V52" s="450"/>
      <c r="W52" s="450"/>
      <c r="X52" s="450"/>
      <c r="Y52" s="450"/>
      <c r="Z52" s="450"/>
      <c r="AA52" s="450"/>
      <c r="AB52" s="450"/>
      <c r="AC52" s="450"/>
      <c r="AD52" s="450"/>
      <c r="AE52" s="451"/>
      <c r="AF52" s="451"/>
      <c r="AG52" s="450"/>
      <c r="AH52" s="450"/>
      <c r="AI52" s="450"/>
      <c r="AJ52" s="450"/>
      <c r="AK52" s="450"/>
      <c r="AL52" s="451"/>
      <c r="AM52" s="451"/>
      <c r="AN52" s="461"/>
      <c r="AO52" s="461"/>
      <c r="AP52" s="461"/>
      <c r="AQ52" s="451"/>
      <c r="AR52" s="451"/>
      <c r="AS52" s="451"/>
      <c r="AT52" s="451"/>
      <c r="AU52" s="451"/>
      <c r="AV52" s="451"/>
      <c r="AW52" s="451"/>
      <c r="AX52" s="451"/>
      <c r="AY52" s="451"/>
      <c r="AZ52" s="451"/>
      <c r="BA52" s="451"/>
      <c r="BB52" s="433"/>
      <c r="BC52" s="56"/>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row>
    <row r="53" spans="1:144" ht="15.75" customHeight="1" x14ac:dyDescent="0.25">
      <c r="A53" s="652"/>
      <c r="B53" s="459"/>
      <c r="C53" s="452"/>
      <c r="D53" s="433"/>
      <c r="E53" s="460"/>
      <c r="F53" s="450"/>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1"/>
      <c r="AF53" s="451"/>
      <c r="AG53" s="450"/>
      <c r="AH53" s="450"/>
      <c r="AI53" s="450"/>
      <c r="AJ53" s="450"/>
      <c r="AK53" s="450"/>
      <c r="AL53" s="451"/>
      <c r="AM53" s="451"/>
      <c r="AN53" s="461"/>
      <c r="AO53" s="461"/>
      <c r="AP53" s="461"/>
      <c r="AQ53" s="451"/>
      <c r="AR53" s="451"/>
      <c r="AS53" s="451"/>
      <c r="AT53" s="451"/>
      <c r="AU53" s="451"/>
      <c r="AV53" s="451"/>
      <c r="AW53" s="451"/>
      <c r="AX53" s="451"/>
      <c r="AY53" s="451"/>
      <c r="AZ53" s="451"/>
      <c r="BA53" s="451"/>
      <c r="BB53" s="433"/>
      <c r="BC53" s="56"/>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row>
    <row r="54" spans="1:144" ht="15.75" customHeight="1" x14ac:dyDescent="0.25">
      <c r="A54" s="652"/>
      <c r="B54" s="459"/>
      <c r="C54" s="452"/>
      <c r="D54" s="433"/>
      <c r="E54" s="460"/>
      <c r="F54" s="450"/>
      <c r="G54" s="450"/>
      <c r="H54" s="450"/>
      <c r="I54" s="450"/>
      <c r="J54" s="450"/>
      <c r="K54" s="450"/>
      <c r="L54" s="450"/>
      <c r="M54" s="450"/>
      <c r="N54" s="450"/>
      <c r="O54" s="450"/>
      <c r="P54" s="450"/>
      <c r="Q54" s="450"/>
      <c r="R54" s="450"/>
      <c r="S54" s="450"/>
      <c r="T54" s="450"/>
      <c r="U54" s="450"/>
      <c r="V54" s="450"/>
      <c r="W54" s="450"/>
      <c r="X54" s="450"/>
      <c r="Y54" s="450"/>
      <c r="Z54" s="450"/>
      <c r="AA54" s="450"/>
      <c r="AB54" s="450"/>
      <c r="AC54" s="450"/>
      <c r="AD54" s="450"/>
      <c r="AE54" s="451"/>
      <c r="AF54" s="451"/>
      <c r="AG54" s="450"/>
      <c r="AH54" s="450"/>
      <c r="AI54" s="450"/>
      <c r="AJ54" s="450"/>
      <c r="AK54" s="450"/>
      <c r="AL54" s="451"/>
      <c r="AM54" s="451"/>
      <c r="AN54" s="461"/>
      <c r="AO54" s="461"/>
      <c r="AP54" s="461"/>
      <c r="AQ54" s="451"/>
      <c r="AR54" s="451"/>
      <c r="AS54" s="451"/>
      <c r="AT54" s="451"/>
      <c r="AU54" s="451"/>
      <c r="AV54" s="451"/>
      <c r="AW54" s="451"/>
      <c r="AX54" s="451"/>
      <c r="AY54" s="451"/>
      <c r="AZ54" s="451"/>
      <c r="BA54" s="451"/>
      <c r="BB54" s="433"/>
      <c r="BC54" s="56"/>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row>
    <row r="55" spans="1:144" ht="15.75" customHeight="1" x14ac:dyDescent="0.25">
      <c r="A55" s="652"/>
      <c r="B55" s="459"/>
      <c r="C55" s="452"/>
      <c r="D55" s="433"/>
      <c r="E55" s="460"/>
      <c r="F55" s="450"/>
      <c r="G55" s="450"/>
      <c r="H55" s="450"/>
      <c r="I55" s="450"/>
      <c r="J55" s="450"/>
      <c r="K55" s="450"/>
      <c r="L55" s="450"/>
      <c r="M55" s="450"/>
      <c r="N55" s="450"/>
      <c r="O55" s="450"/>
      <c r="P55" s="450"/>
      <c r="Q55" s="450"/>
      <c r="R55" s="450"/>
      <c r="S55" s="450"/>
      <c r="T55" s="450"/>
      <c r="U55" s="450"/>
      <c r="V55" s="450"/>
      <c r="W55" s="450"/>
      <c r="X55" s="450"/>
      <c r="Y55" s="450"/>
      <c r="Z55" s="450"/>
      <c r="AA55" s="450"/>
      <c r="AB55" s="450"/>
      <c r="AC55" s="450"/>
      <c r="AD55" s="450"/>
      <c r="AE55" s="451"/>
      <c r="AF55" s="451"/>
      <c r="AG55" s="450"/>
      <c r="AH55" s="450"/>
      <c r="AI55" s="450"/>
      <c r="AJ55" s="450"/>
      <c r="AK55" s="450"/>
      <c r="AL55" s="451"/>
      <c r="AM55" s="451"/>
      <c r="AN55" s="461"/>
      <c r="AO55" s="461"/>
      <c r="AP55" s="461"/>
      <c r="AQ55" s="451"/>
      <c r="AR55" s="451"/>
      <c r="AS55" s="451"/>
      <c r="AT55" s="451"/>
      <c r="AU55" s="451"/>
      <c r="AV55" s="451"/>
      <c r="AW55" s="451"/>
      <c r="AX55" s="451"/>
      <c r="AY55" s="451"/>
      <c r="AZ55" s="451"/>
      <c r="BA55" s="451"/>
      <c r="BB55" s="433"/>
      <c r="BC55" s="56"/>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row>
    <row r="56" spans="1:144" ht="15.75" customHeight="1" x14ac:dyDescent="0.25">
      <c r="A56" s="652"/>
      <c r="B56" s="459"/>
      <c r="C56" s="452"/>
      <c r="D56" s="433"/>
      <c r="E56" s="46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c r="AD56" s="450"/>
      <c r="AE56" s="451"/>
      <c r="AF56" s="451"/>
      <c r="AG56" s="450"/>
      <c r="AH56" s="450"/>
      <c r="AI56" s="450"/>
      <c r="AJ56" s="450"/>
      <c r="AK56" s="450"/>
      <c r="AL56" s="451"/>
      <c r="AM56" s="451"/>
      <c r="AN56" s="461"/>
      <c r="AO56" s="461"/>
      <c r="AP56" s="461"/>
      <c r="AQ56" s="451"/>
      <c r="AR56" s="451"/>
      <c r="AS56" s="451"/>
      <c r="AT56" s="451"/>
      <c r="AU56" s="451"/>
      <c r="AV56" s="451"/>
      <c r="AW56" s="451"/>
      <c r="AX56" s="451"/>
      <c r="AY56" s="451"/>
      <c r="AZ56" s="451"/>
      <c r="BA56" s="451"/>
      <c r="BB56" s="433"/>
      <c r="BC56" s="56"/>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row>
    <row r="57" spans="1:144" ht="15.75" customHeight="1" x14ac:dyDescent="0.25">
      <c r="A57" s="652"/>
      <c r="B57" s="459"/>
      <c r="C57" s="451"/>
      <c r="D57" s="433"/>
      <c r="E57" s="46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450"/>
      <c r="AE57" s="451"/>
      <c r="AF57" s="451"/>
      <c r="AG57" s="450"/>
      <c r="AH57" s="450"/>
      <c r="AI57" s="450"/>
      <c r="AJ57" s="450"/>
      <c r="AK57" s="450"/>
      <c r="AL57" s="451"/>
      <c r="AM57" s="451"/>
      <c r="AN57" s="461"/>
      <c r="AO57" s="461"/>
      <c r="AP57" s="461"/>
      <c r="AQ57" s="451"/>
      <c r="AR57" s="451"/>
      <c r="AS57" s="451"/>
      <c r="AT57" s="451"/>
      <c r="AU57" s="451"/>
      <c r="AV57" s="451"/>
      <c r="AW57" s="451"/>
      <c r="AX57" s="451"/>
      <c r="AY57" s="451"/>
      <c r="AZ57" s="451"/>
      <c r="BA57" s="451"/>
      <c r="BB57" s="433"/>
      <c r="BC57" s="56"/>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row>
    <row r="58" spans="1:144" ht="15.75" customHeight="1" x14ac:dyDescent="0.25">
      <c r="A58" s="652"/>
      <c r="B58" s="459"/>
      <c r="C58" s="452"/>
      <c r="D58" s="433"/>
      <c r="E58" s="46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51"/>
      <c r="AF58" s="451"/>
      <c r="AG58" s="450"/>
      <c r="AH58" s="450"/>
      <c r="AI58" s="450"/>
      <c r="AJ58" s="450"/>
      <c r="AK58" s="450"/>
      <c r="AL58" s="451"/>
      <c r="AM58" s="451"/>
      <c r="AN58" s="461"/>
      <c r="AO58" s="461"/>
      <c r="AP58" s="461"/>
      <c r="AQ58" s="451"/>
      <c r="AR58" s="451"/>
      <c r="AS58" s="451"/>
      <c r="AT58" s="451"/>
      <c r="AU58" s="451"/>
      <c r="AV58" s="451"/>
      <c r="AW58" s="451"/>
      <c r="AX58" s="451"/>
      <c r="AY58" s="451"/>
      <c r="AZ58" s="451"/>
      <c r="BA58" s="451"/>
      <c r="BB58" s="433"/>
      <c r="BC58" s="56"/>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row>
    <row r="59" spans="1:144" ht="15.75" customHeight="1" x14ac:dyDescent="0.25">
      <c r="A59" s="652"/>
      <c r="B59" s="459"/>
      <c r="C59" s="452"/>
      <c r="D59" s="433"/>
      <c r="E59" s="460"/>
      <c r="F59" s="450"/>
      <c r="G59" s="450"/>
      <c r="H59" s="450"/>
      <c r="I59" s="450"/>
      <c r="J59" s="450"/>
      <c r="K59" s="450"/>
      <c r="L59" s="450"/>
      <c r="M59" s="450"/>
      <c r="N59" s="450"/>
      <c r="O59" s="450"/>
      <c r="P59" s="450"/>
      <c r="Q59" s="450"/>
      <c r="R59" s="450"/>
      <c r="S59" s="450"/>
      <c r="T59" s="450"/>
      <c r="U59" s="450"/>
      <c r="V59" s="450"/>
      <c r="W59" s="450"/>
      <c r="X59" s="450"/>
      <c r="Y59" s="450"/>
      <c r="Z59" s="450"/>
      <c r="AA59" s="450"/>
      <c r="AB59" s="450"/>
      <c r="AC59" s="450"/>
      <c r="AD59" s="450"/>
      <c r="AE59" s="451"/>
      <c r="AF59" s="451"/>
      <c r="AG59" s="450"/>
      <c r="AH59" s="450"/>
      <c r="AI59" s="450"/>
      <c r="AJ59" s="450"/>
      <c r="AK59" s="450"/>
      <c r="AL59" s="451"/>
      <c r="AM59" s="451"/>
      <c r="AN59" s="461"/>
      <c r="AO59" s="461"/>
      <c r="AP59" s="461"/>
      <c r="AQ59" s="451"/>
      <c r="AR59" s="451"/>
      <c r="AS59" s="451"/>
      <c r="AT59" s="451"/>
      <c r="AU59" s="451"/>
      <c r="AV59" s="451"/>
      <c r="AW59" s="451"/>
      <c r="AX59" s="451"/>
      <c r="AY59" s="451"/>
      <c r="AZ59" s="451"/>
      <c r="BA59" s="451"/>
      <c r="BB59" s="433"/>
      <c r="BC59" s="56"/>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row>
    <row r="60" spans="1:144" ht="15.75" customHeight="1" x14ac:dyDescent="0.25">
      <c r="A60" s="653"/>
      <c r="B60" s="459"/>
      <c r="C60" s="452"/>
      <c r="D60" s="433"/>
      <c r="E60" s="460"/>
      <c r="F60" s="450"/>
      <c r="G60" s="450"/>
      <c r="H60" s="450"/>
      <c r="I60" s="450"/>
      <c r="J60" s="450"/>
      <c r="K60" s="450"/>
      <c r="L60" s="450"/>
      <c r="M60" s="450"/>
      <c r="N60" s="450"/>
      <c r="O60" s="450"/>
      <c r="P60" s="450"/>
      <c r="Q60" s="450"/>
      <c r="R60" s="450"/>
      <c r="S60" s="450"/>
      <c r="T60" s="450"/>
      <c r="U60" s="450"/>
      <c r="V60" s="450"/>
      <c r="W60" s="450"/>
      <c r="X60" s="450"/>
      <c r="Y60" s="450"/>
      <c r="Z60" s="450"/>
      <c r="AA60" s="450"/>
      <c r="AB60" s="450"/>
      <c r="AC60" s="450"/>
      <c r="AD60" s="450"/>
      <c r="AE60" s="451"/>
      <c r="AF60" s="451"/>
      <c r="AG60" s="450"/>
      <c r="AH60" s="450"/>
      <c r="AI60" s="450"/>
      <c r="AJ60" s="450"/>
      <c r="AK60" s="450"/>
      <c r="AL60" s="451"/>
      <c r="AM60" s="451"/>
      <c r="AN60" s="461"/>
      <c r="AO60" s="461"/>
      <c r="AP60" s="461"/>
      <c r="AQ60" s="451"/>
      <c r="AR60" s="451"/>
      <c r="AS60" s="451"/>
      <c r="AT60" s="451"/>
      <c r="AU60" s="451"/>
      <c r="AV60" s="451"/>
      <c r="AW60" s="451"/>
      <c r="AX60" s="451"/>
      <c r="AY60" s="451"/>
      <c r="AZ60" s="451"/>
      <c r="BA60" s="451"/>
      <c r="BB60" s="433"/>
      <c r="BC60" s="57"/>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row>
    <row r="61" spans="1:144" ht="15.75" customHeight="1" x14ac:dyDescent="0.25">
      <c r="A61" s="652"/>
      <c r="B61" s="459"/>
      <c r="C61" s="452"/>
      <c r="D61" s="433"/>
      <c r="E61" s="460"/>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8"/>
      <c r="AF61" s="458"/>
      <c r="AG61" s="457"/>
      <c r="AH61" s="457"/>
      <c r="AI61" s="457"/>
      <c r="AJ61" s="457"/>
      <c r="AK61" s="457"/>
      <c r="AL61" s="458"/>
      <c r="AM61" s="458"/>
      <c r="AN61" s="461"/>
      <c r="AO61" s="461"/>
      <c r="AP61" s="461"/>
      <c r="AQ61" s="458"/>
      <c r="AR61" s="458"/>
      <c r="AS61" s="458"/>
      <c r="AT61" s="458"/>
      <c r="AU61" s="458"/>
      <c r="AV61" s="458"/>
      <c r="AW61" s="458"/>
      <c r="AX61" s="458"/>
      <c r="AY61" s="458"/>
      <c r="AZ61" s="458"/>
      <c r="BA61" s="458"/>
      <c r="BB61" s="433"/>
      <c r="BC61" s="57"/>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row>
    <row r="62" spans="1:144" ht="15.75" customHeight="1" x14ac:dyDescent="0.25">
      <c r="A62" s="652"/>
      <c r="B62" s="459"/>
      <c r="C62" s="451"/>
      <c r="D62" s="433"/>
      <c r="E62" s="460"/>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8"/>
      <c r="AF62" s="458"/>
      <c r="AG62" s="457"/>
      <c r="AH62" s="457"/>
      <c r="AI62" s="457"/>
      <c r="AJ62" s="457"/>
      <c r="AK62" s="457"/>
      <c r="AL62" s="458"/>
      <c r="AM62" s="458"/>
      <c r="AN62" s="461"/>
      <c r="AO62" s="461"/>
      <c r="AP62" s="461"/>
      <c r="AQ62" s="458"/>
      <c r="AR62" s="458"/>
      <c r="AS62" s="458"/>
      <c r="AT62" s="458"/>
      <c r="AU62" s="458"/>
      <c r="AV62" s="458"/>
      <c r="AW62" s="458"/>
      <c r="AX62" s="458"/>
      <c r="AY62" s="458"/>
      <c r="AZ62" s="458"/>
      <c r="BA62" s="458"/>
      <c r="BB62" s="433"/>
      <c r="BC62" s="57"/>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row>
    <row r="63" spans="1:144" ht="15.75" customHeight="1" x14ac:dyDescent="0.25">
      <c r="A63" s="652"/>
      <c r="B63" s="459"/>
      <c r="C63" s="452"/>
      <c r="D63" s="433"/>
      <c r="E63" s="460"/>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8"/>
      <c r="AF63" s="458"/>
      <c r="AG63" s="457"/>
      <c r="AH63" s="457"/>
      <c r="AI63" s="457"/>
      <c r="AJ63" s="457"/>
      <c r="AK63" s="457"/>
      <c r="AL63" s="458"/>
      <c r="AM63" s="458"/>
      <c r="AN63" s="461"/>
      <c r="AO63" s="461"/>
      <c r="AP63" s="461"/>
      <c r="AQ63" s="458"/>
      <c r="AR63" s="458"/>
      <c r="AS63" s="458"/>
      <c r="AT63" s="458"/>
      <c r="AU63" s="458"/>
      <c r="AV63" s="458"/>
      <c r="AW63" s="458"/>
      <c r="AX63" s="458"/>
      <c r="AY63" s="458"/>
      <c r="AZ63" s="458"/>
      <c r="BA63" s="458"/>
      <c r="BB63" s="433"/>
      <c r="BC63" s="57"/>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row>
    <row r="64" spans="1:144" ht="15.75" customHeight="1" x14ac:dyDescent="0.25">
      <c r="A64" s="652"/>
      <c r="B64" s="459"/>
      <c r="C64" s="451"/>
      <c r="D64" s="433"/>
      <c r="E64" s="460"/>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8"/>
      <c r="AF64" s="458"/>
      <c r="AG64" s="457"/>
      <c r="AH64" s="457"/>
      <c r="AI64" s="457"/>
      <c r="AJ64" s="457"/>
      <c r="AK64" s="457"/>
      <c r="AL64" s="458"/>
      <c r="AM64" s="458"/>
      <c r="AN64" s="461"/>
      <c r="AO64" s="461"/>
      <c r="AP64" s="461"/>
      <c r="AQ64" s="458"/>
      <c r="AR64" s="458"/>
      <c r="AS64" s="458"/>
      <c r="AT64" s="458"/>
      <c r="AU64" s="458"/>
      <c r="AV64" s="458"/>
      <c r="AW64" s="458"/>
      <c r="AX64" s="458"/>
      <c r="AY64" s="458"/>
      <c r="AZ64" s="458"/>
      <c r="BA64" s="458"/>
      <c r="BB64" s="433"/>
      <c r="BC64" s="57"/>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row>
    <row r="65" spans="1:144" ht="15.75" customHeight="1" x14ac:dyDescent="0.25">
      <c r="A65" s="652"/>
      <c r="B65" s="459"/>
      <c r="C65" s="451"/>
      <c r="D65" s="433"/>
      <c r="E65" s="460"/>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8"/>
      <c r="AF65" s="458"/>
      <c r="AG65" s="457"/>
      <c r="AH65" s="457"/>
      <c r="AI65" s="457"/>
      <c r="AJ65" s="457"/>
      <c r="AK65" s="457"/>
      <c r="AL65" s="458"/>
      <c r="AM65" s="458"/>
      <c r="AN65" s="461"/>
      <c r="AO65" s="461"/>
      <c r="AP65" s="461"/>
      <c r="AQ65" s="458"/>
      <c r="AR65" s="458"/>
      <c r="AS65" s="458"/>
      <c r="AT65" s="458"/>
      <c r="AU65" s="458"/>
      <c r="AV65" s="458"/>
      <c r="AW65" s="458"/>
      <c r="AX65" s="458"/>
      <c r="AY65" s="458"/>
      <c r="AZ65" s="458"/>
      <c r="BA65" s="458"/>
      <c r="BB65" s="433"/>
      <c r="BC65" s="57"/>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row>
    <row r="66" spans="1:144" ht="15.75" customHeight="1" x14ac:dyDescent="0.25">
      <c r="A66" s="652"/>
      <c r="B66" s="459"/>
      <c r="C66" s="452"/>
      <c r="D66" s="433"/>
      <c r="E66" s="460"/>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8"/>
      <c r="AF66" s="458"/>
      <c r="AG66" s="457"/>
      <c r="AH66" s="457"/>
      <c r="AI66" s="457"/>
      <c r="AJ66" s="457"/>
      <c r="AK66" s="457"/>
      <c r="AL66" s="458"/>
      <c r="AM66" s="458"/>
      <c r="AN66" s="461"/>
      <c r="AO66" s="461"/>
      <c r="AP66" s="461"/>
      <c r="AQ66" s="458"/>
      <c r="AR66" s="458"/>
      <c r="AS66" s="458"/>
      <c r="AT66" s="458"/>
      <c r="AU66" s="458"/>
      <c r="AV66" s="458"/>
      <c r="AW66" s="458"/>
      <c r="AX66" s="458"/>
      <c r="AY66" s="458"/>
      <c r="AZ66" s="458"/>
      <c r="BA66" s="458"/>
      <c r="BB66" s="433"/>
      <c r="BC66" s="57"/>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row>
    <row r="67" spans="1:144" ht="15.75" customHeight="1" x14ac:dyDescent="0.25">
      <c r="A67" s="652"/>
      <c r="B67" s="459"/>
      <c r="C67" s="452"/>
      <c r="D67" s="433"/>
      <c r="E67" s="460"/>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8"/>
      <c r="AF67" s="458"/>
      <c r="AG67" s="457"/>
      <c r="AH67" s="457"/>
      <c r="AI67" s="457"/>
      <c r="AJ67" s="457"/>
      <c r="AK67" s="457"/>
      <c r="AL67" s="458"/>
      <c r="AM67" s="458"/>
      <c r="AN67" s="461"/>
      <c r="AO67" s="461"/>
      <c r="AP67" s="461"/>
      <c r="AQ67" s="458"/>
      <c r="AR67" s="458"/>
      <c r="AS67" s="458"/>
      <c r="AT67" s="458"/>
      <c r="AU67" s="458"/>
      <c r="AV67" s="458"/>
      <c r="AW67" s="458"/>
      <c r="AX67" s="458"/>
      <c r="AY67" s="458"/>
      <c r="AZ67" s="458"/>
      <c r="BA67" s="458"/>
      <c r="BB67" s="433"/>
      <c r="BC67" s="57"/>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row>
    <row r="68" spans="1:144" ht="15.75" customHeight="1" x14ac:dyDescent="0.25">
      <c r="A68" s="653"/>
      <c r="B68" s="459"/>
      <c r="C68" s="452"/>
      <c r="D68" s="433"/>
      <c r="E68" s="46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450"/>
      <c r="AE68" s="451"/>
      <c r="AF68" s="451"/>
      <c r="AG68" s="450"/>
      <c r="AH68" s="450"/>
      <c r="AI68" s="450"/>
      <c r="AJ68" s="450"/>
      <c r="AK68" s="450"/>
      <c r="AL68" s="451"/>
      <c r="AM68" s="451"/>
      <c r="AN68" s="461"/>
      <c r="AO68" s="461"/>
      <c r="AP68" s="461"/>
      <c r="AQ68" s="451"/>
      <c r="AR68" s="451"/>
      <c r="AS68" s="451"/>
      <c r="AT68" s="451"/>
      <c r="AU68" s="451"/>
      <c r="AV68" s="451"/>
      <c r="AW68" s="451"/>
      <c r="AX68" s="451"/>
      <c r="AY68" s="451"/>
      <c r="AZ68" s="451"/>
      <c r="BA68" s="451"/>
      <c r="BB68" s="433"/>
      <c r="BC68" s="57"/>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row>
    <row r="69" spans="1:144" ht="15.75" customHeight="1" x14ac:dyDescent="0.25">
      <c r="A69" s="652"/>
      <c r="B69" s="459"/>
      <c r="C69" s="452"/>
      <c r="D69" s="433"/>
      <c r="E69" s="460"/>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8"/>
      <c r="AF69" s="458"/>
      <c r="AG69" s="457"/>
      <c r="AH69" s="457"/>
      <c r="AI69" s="457"/>
      <c r="AJ69" s="457"/>
      <c r="AK69" s="457"/>
      <c r="AL69" s="458"/>
      <c r="AM69" s="458"/>
      <c r="AN69" s="461"/>
      <c r="AO69" s="461"/>
      <c r="AP69" s="461"/>
      <c r="AQ69" s="458"/>
      <c r="AR69" s="458"/>
      <c r="AS69" s="458"/>
      <c r="AT69" s="458"/>
      <c r="AU69" s="458"/>
      <c r="AV69" s="458"/>
      <c r="AW69" s="458"/>
      <c r="AX69" s="458"/>
      <c r="AY69" s="458"/>
      <c r="AZ69" s="458"/>
      <c r="BA69" s="458"/>
      <c r="BB69" s="433"/>
      <c r="BC69" s="57"/>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row>
    <row r="70" spans="1:144" ht="15.75" customHeight="1" x14ac:dyDescent="0.25">
      <c r="A70" s="652"/>
      <c r="B70" s="459"/>
      <c r="C70" s="451"/>
      <c r="D70" s="433"/>
      <c r="E70" s="460"/>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8"/>
      <c r="AF70" s="458"/>
      <c r="AG70" s="457"/>
      <c r="AH70" s="457"/>
      <c r="AI70" s="457"/>
      <c r="AJ70" s="457"/>
      <c r="AK70" s="457"/>
      <c r="AL70" s="458"/>
      <c r="AM70" s="458"/>
      <c r="AN70" s="461"/>
      <c r="AO70" s="461"/>
      <c r="AP70" s="461"/>
      <c r="AQ70" s="458"/>
      <c r="AR70" s="458"/>
      <c r="AS70" s="458"/>
      <c r="AT70" s="458"/>
      <c r="AU70" s="458"/>
      <c r="AV70" s="458"/>
      <c r="AW70" s="458"/>
      <c r="AX70" s="458"/>
      <c r="AY70" s="458"/>
      <c r="AZ70" s="458"/>
      <c r="BA70" s="458"/>
      <c r="BB70" s="433"/>
      <c r="BC70" s="57"/>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row>
    <row r="71" spans="1:144" ht="15.75" customHeight="1" x14ac:dyDescent="0.25">
      <c r="A71" s="652"/>
      <c r="B71" s="459"/>
      <c r="C71" s="451"/>
      <c r="D71" s="433"/>
      <c r="E71" s="460"/>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c r="AE71" s="451"/>
      <c r="AF71" s="451"/>
      <c r="AG71" s="450"/>
      <c r="AH71" s="450"/>
      <c r="AI71" s="450"/>
      <c r="AJ71" s="450"/>
      <c r="AK71" s="450"/>
      <c r="AL71" s="458"/>
      <c r="AM71" s="458"/>
      <c r="AN71" s="461"/>
      <c r="AO71" s="461"/>
      <c r="AP71" s="461"/>
      <c r="AQ71" s="458"/>
      <c r="AR71" s="458"/>
      <c r="AS71" s="458"/>
      <c r="AT71" s="458"/>
      <c r="AU71" s="458"/>
      <c r="AV71" s="458"/>
      <c r="AW71" s="458"/>
      <c r="AX71" s="458"/>
      <c r="AY71" s="458"/>
      <c r="AZ71" s="458"/>
      <c r="BA71" s="458"/>
      <c r="BB71" s="433"/>
      <c r="BC71" s="57"/>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row>
    <row r="72" spans="1:144" ht="15.75" customHeight="1" x14ac:dyDescent="0.25">
      <c r="A72" s="652"/>
      <c r="B72" s="459"/>
      <c r="C72" s="451"/>
      <c r="D72" s="433"/>
      <c r="E72" s="460"/>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8"/>
      <c r="AF72" s="458"/>
      <c r="AG72" s="457"/>
      <c r="AH72" s="457"/>
      <c r="AI72" s="457"/>
      <c r="AJ72" s="457"/>
      <c r="AK72" s="457"/>
      <c r="AL72" s="458"/>
      <c r="AM72" s="458"/>
      <c r="AN72" s="461"/>
      <c r="AO72" s="461"/>
      <c r="AP72" s="461"/>
      <c r="AQ72" s="458"/>
      <c r="AR72" s="458"/>
      <c r="AS72" s="458"/>
      <c r="AT72" s="458"/>
      <c r="AU72" s="458"/>
      <c r="AV72" s="458"/>
      <c r="AW72" s="458"/>
      <c r="AX72" s="458"/>
      <c r="AY72" s="458"/>
      <c r="AZ72" s="458"/>
      <c r="BA72" s="458"/>
      <c r="BB72" s="433"/>
      <c r="BC72" s="57"/>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row>
    <row r="73" spans="1:144" ht="15.75" customHeight="1" x14ac:dyDescent="0.25">
      <c r="A73" s="652"/>
      <c r="B73" s="459"/>
      <c r="C73" s="451"/>
      <c r="D73" s="433"/>
      <c r="E73" s="460"/>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8"/>
      <c r="AF73" s="458"/>
      <c r="AG73" s="457"/>
      <c r="AH73" s="457"/>
      <c r="AI73" s="457"/>
      <c r="AJ73" s="457"/>
      <c r="AK73" s="457"/>
      <c r="AL73" s="458"/>
      <c r="AM73" s="458"/>
      <c r="AN73" s="461"/>
      <c r="AO73" s="461"/>
      <c r="AP73" s="461"/>
      <c r="AQ73" s="458"/>
      <c r="AR73" s="458"/>
      <c r="AS73" s="458"/>
      <c r="AT73" s="458"/>
      <c r="AU73" s="458"/>
      <c r="AV73" s="458"/>
      <c r="AW73" s="458"/>
      <c r="AX73" s="458"/>
      <c r="AY73" s="458"/>
      <c r="AZ73" s="458"/>
      <c r="BA73" s="458"/>
      <c r="BB73" s="433"/>
      <c r="BC73" s="57"/>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row>
    <row r="74" spans="1:144" ht="15.75" customHeight="1" x14ac:dyDescent="0.25">
      <c r="A74" s="652"/>
      <c r="B74" s="459"/>
      <c r="C74" s="451"/>
      <c r="D74" s="433"/>
      <c r="E74" s="460"/>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8"/>
      <c r="AF74" s="458"/>
      <c r="AG74" s="457"/>
      <c r="AH74" s="457"/>
      <c r="AI74" s="457"/>
      <c r="AJ74" s="457"/>
      <c r="AK74" s="457"/>
      <c r="AL74" s="458"/>
      <c r="AM74" s="458"/>
      <c r="AN74" s="461"/>
      <c r="AO74" s="461"/>
      <c r="AP74" s="461"/>
      <c r="AQ74" s="458"/>
      <c r="AR74" s="458"/>
      <c r="AS74" s="458"/>
      <c r="AT74" s="458"/>
      <c r="AU74" s="458"/>
      <c r="AV74" s="458"/>
      <c r="AW74" s="458"/>
      <c r="AX74" s="458"/>
      <c r="AY74" s="458"/>
      <c r="AZ74" s="458"/>
      <c r="BA74" s="458"/>
      <c r="BB74" s="433"/>
      <c r="BC74" s="57"/>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row>
    <row r="75" spans="1:144" ht="15.75" customHeight="1" x14ac:dyDescent="0.25">
      <c r="A75" s="652"/>
      <c r="B75" s="459"/>
      <c r="C75" s="451"/>
      <c r="D75" s="433"/>
      <c r="E75" s="460"/>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8"/>
      <c r="AF75" s="458"/>
      <c r="AG75" s="457"/>
      <c r="AH75" s="457"/>
      <c r="AI75" s="457"/>
      <c r="AJ75" s="457"/>
      <c r="AK75" s="457"/>
      <c r="AL75" s="458"/>
      <c r="AM75" s="458"/>
      <c r="AN75" s="461"/>
      <c r="AO75" s="461"/>
      <c r="AP75" s="461"/>
      <c r="AQ75" s="458"/>
      <c r="AR75" s="458"/>
      <c r="AS75" s="458"/>
      <c r="AT75" s="458"/>
      <c r="AU75" s="458"/>
      <c r="AV75" s="458"/>
      <c r="AW75" s="458"/>
      <c r="AX75" s="458"/>
      <c r="AY75" s="458"/>
      <c r="AZ75" s="458"/>
      <c r="BA75" s="458"/>
      <c r="BB75" s="433"/>
      <c r="BC75" s="57"/>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row>
    <row r="76" spans="1:144" ht="15.75" customHeight="1" x14ac:dyDescent="0.25">
      <c r="A76" s="652"/>
      <c r="B76" s="459"/>
      <c r="C76" s="452"/>
      <c r="D76" s="433"/>
      <c r="E76" s="460"/>
      <c r="F76" s="450"/>
      <c r="G76" s="450"/>
      <c r="H76" s="450"/>
      <c r="I76" s="450"/>
      <c r="J76" s="450"/>
      <c r="K76" s="450"/>
      <c r="L76" s="450"/>
      <c r="M76" s="450"/>
      <c r="N76" s="450"/>
      <c r="O76" s="450"/>
      <c r="P76" s="450"/>
      <c r="Q76" s="450"/>
      <c r="R76" s="450"/>
      <c r="S76" s="450"/>
      <c r="T76" s="450"/>
      <c r="U76" s="450"/>
      <c r="V76" s="450"/>
      <c r="W76" s="450"/>
      <c r="X76" s="450"/>
      <c r="Y76" s="450"/>
      <c r="Z76" s="450"/>
      <c r="AA76" s="450"/>
      <c r="AB76" s="450"/>
      <c r="AC76" s="450"/>
      <c r="AD76" s="450"/>
      <c r="AE76" s="451"/>
      <c r="AF76" s="451"/>
      <c r="AG76" s="450"/>
      <c r="AH76" s="450"/>
      <c r="AI76" s="450"/>
      <c r="AJ76" s="450"/>
      <c r="AK76" s="450"/>
      <c r="AL76" s="451"/>
      <c r="AM76" s="451"/>
      <c r="AN76" s="461"/>
      <c r="AO76" s="461"/>
      <c r="AP76" s="461"/>
      <c r="AQ76" s="451"/>
      <c r="AR76" s="451"/>
      <c r="AS76" s="451"/>
      <c r="AT76" s="451"/>
      <c r="AU76" s="451"/>
      <c r="AV76" s="451"/>
      <c r="AW76" s="451"/>
      <c r="AX76" s="451"/>
      <c r="AY76" s="451"/>
      <c r="AZ76" s="451"/>
      <c r="BA76" s="451"/>
      <c r="BB76" s="433"/>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row>
    <row r="77" spans="1:144" ht="15.75" customHeight="1" x14ac:dyDescent="0.25">
      <c r="A77" s="652"/>
      <c r="B77" s="459"/>
      <c r="C77" s="452"/>
      <c r="D77" s="433"/>
      <c r="E77" s="460"/>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5"/>
      <c r="AF77" s="455"/>
      <c r="AG77" s="454"/>
      <c r="AH77" s="454"/>
      <c r="AI77" s="454"/>
      <c r="AJ77" s="454"/>
      <c r="AK77" s="454"/>
      <c r="AL77" s="458"/>
      <c r="AM77" s="458"/>
      <c r="AN77" s="461"/>
      <c r="AO77" s="461"/>
      <c r="AP77" s="461"/>
      <c r="AQ77" s="458"/>
      <c r="AR77" s="458"/>
      <c r="AS77" s="458"/>
      <c r="AT77" s="458"/>
      <c r="AU77" s="458"/>
      <c r="AV77" s="458"/>
      <c r="AW77" s="458"/>
      <c r="AX77" s="458"/>
      <c r="AY77" s="458"/>
      <c r="AZ77" s="458"/>
      <c r="BA77" s="458"/>
      <c r="BB77" s="433"/>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row>
    <row r="78" spans="1:144" ht="15.75" customHeight="1" x14ac:dyDescent="0.25">
      <c r="A78" s="652"/>
      <c r="B78" s="459"/>
      <c r="C78" s="452"/>
      <c r="D78" s="433"/>
      <c r="E78" s="460"/>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5"/>
      <c r="AF78" s="455"/>
      <c r="AG78" s="454"/>
      <c r="AH78" s="454"/>
      <c r="AI78" s="454"/>
      <c r="AJ78" s="454"/>
      <c r="AK78" s="454"/>
      <c r="AL78" s="458"/>
      <c r="AM78" s="458"/>
      <c r="AN78" s="461"/>
      <c r="AO78" s="461"/>
      <c r="AP78" s="461"/>
      <c r="AQ78" s="458"/>
      <c r="AR78" s="458"/>
      <c r="AS78" s="458"/>
      <c r="AT78" s="458"/>
      <c r="AU78" s="458"/>
      <c r="AV78" s="458"/>
      <c r="AW78" s="458"/>
      <c r="AX78" s="458"/>
      <c r="AY78" s="458"/>
      <c r="AZ78" s="458"/>
      <c r="BA78" s="458"/>
      <c r="BB78" s="433"/>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row>
    <row r="79" spans="1:144" ht="15.75" customHeight="1" x14ac:dyDescent="0.25">
      <c r="A79" s="652"/>
      <c r="B79" s="459"/>
      <c r="C79" s="452"/>
      <c r="D79" s="433"/>
      <c r="E79" s="460"/>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5"/>
      <c r="AF79" s="455"/>
      <c r="AG79" s="454"/>
      <c r="AH79" s="454"/>
      <c r="AI79" s="454"/>
      <c r="AJ79" s="454"/>
      <c r="AK79" s="454"/>
      <c r="AL79" s="458"/>
      <c r="AM79" s="458"/>
      <c r="AN79" s="461"/>
      <c r="AO79" s="461"/>
      <c r="AP79" s="461"/>
      <c r="AQ79" s="458"/>
      <c r="AR79" s="458"/>
      <c r="AS79" s="458"/>
      <c r="AT79" s="458"/>
      <c r="AU79" s="458"/>
      <c r="AV79" s="458"/>
      <c r="AW79" s="458"/>
      <c r="AX79" s="458"/>
      <c r="AY79" s="458"/>
      <c r="AZ79" s="458"/>
      <c r="BA79" s="458"/>
      <c r="BB79" s="433"/>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row>
    <row r="80" spans="1:144" ht="15.75" customHeight="1" x14ac:dyDescent="0.25">
      <c r="A80" s="652"/>
      <c r="B80" s="459"/>
      <c r="C80" s="452"/>
      <c r="D80" s="433"/>
      <c r="E80" s="460"/>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8"/>
      <c r="AF80" s="458"/>
      <c r="AG80" s="457"/>
      <c r="AH80" s="457"/>
      <c r="AI80" s="457"/>
      <c r="AJ80" s="457"/>
      <c r="AK80" s="457"/>
      <c r="AL80" s="458"/>
      <c r="AM80" s="458"/>
      <c r="AN80" s="461"/>
      <c r="AO80" s="461"/>
      <c r="AP80" s="461"/>
      <c r="AQ80" s="458"/>
      <c r="AR80" s="458"/>
      <c r="AS80" s="458"/>
      <c r="AT80" s="458"/>
      <c r="AU80" s="458"/>
      <c r="AV80" s="458"/>
      <c r="AW80" s="458"/>
      <c r="AX80" s="458"/>
      <c r="AY80" s="458"/>
      <c r="AZ80" s="458"/>
      <c r="BA80" s="458"/>
      <c r="BB80" s="433"/>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row>
    <row r="81" spans="1:144" ht="15.75" customHeight="1" x14ac:dyDescent="0.25">
      <c r="A81" s="652"/>
      <c r="B81" s="459"/>
      <c r="C81" s="452"/>
      <c r="D81" s="433"/>
      <c r="E81" s="46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1"/>
      <c r="AF81" s="451"/>
      <c r="AG81" s="450"/>
      <c r="AH81" s="450"/>
      <c r="AI81" s="450"/>
      <c r="AJ81" s="450"/>
      <c r="AK81" s="450"/>
      <c r="AL81" s="451"/>
      <c r="AM81" s="451"/>
      <c r="AN81" s="461"/>
      <c r="AO81" s="461"/>
      <c r="AP81" s="461"/>
      <c r="AQ81" s="451"/>
      <c r="AR81" s="451"/>
      <c r="AS81" s="451"/>
      <c r="AT81" s="451"/>
      <c r="AU81" s="451"/>
      <c r="AV81" s="451"/>
      <c r="AW81" s="451"/>
      <c r="AX81" s="451"/>
      <c r="AY81" s="451"/>
      <c r="AZ81" s="451"/>
      <c r="BA81" s="451"/>
      <c r="BB81" s="433"/>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row>
    <row r="82" spans="1:144" ht="15.75" customHeight="1" x14ac:dyDescent="0.25">
      <c r="A82" s="652"/>
      <c r="B82" s="459"/>
      <c r="C82" s="452"/>
      <c r="D82" s="433"/>
      <c r="E82" s="46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1"/>
      <c r="AF82" s="451"/>
      <c r="AG82" s="450"/>
      <c r="AH82" s="450"/>
      <c r="AI82" s="450"/>
      <c r="AJ82" s="450"/>
      <c r="AK82" s="450"/>
      <c r="AL82" s="451"/>
      <c r="AM82" s="451"/>
      <c r="AN82" s="461"/>
      <c r="AO82" s="461"/>
      <c r="AP82" s="461"/>
      <c r="AQ82" s="451"/>
      <c r="AR82" s="451"/>
      <c r="AS82" s="451"/>
      <c r="AT82" s="451"/>
      <c r="AU82" s="451"/>
      <c r="AV82" s="451"/>
      <c r="AW82" s="451"/>
      <c r="AX82" s="451"/>
      <c r="AY82" s="451"/>
      <c r="AZ82" s="451"/>
      <c r="BA82" s="451"/>
      <c r="BB82" s="433"/>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row>
    <row r="83" spans="1:144" ht="15.75" customHeight="1" x14ac:dyDescent="0.25">
      <c r="A83" s="652"/>
      <c r="B83" s="459"/>
      <c r="C83" s="452"/>
      <c r="D83" s="433"/>
      <c r="E83" s="460"/>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8"/>
      <c r="AF83" s="458"/>
      <c r="AG83" s="457"/>
      <c r="AH83" s="457"/>
      <c r="AI83" s="457"/>
      <c r="AJ83" s="457"/>
      <c r="AK83" s="457"/>
      <c r="AL83" s="458"/>
      <c r="AM83" s="458"/>
      <c r="AN83" s="461"/>
      <c r="AO83" s="461"/>
      <c r="AP83" s="461"/>
      <c r="AQ83" s="458"/>
      <c r="AR83" s="458"/>
      <c r="AS83" s="458"/>
      <c r="AT83" s="458"/>
      <c r="AU83" s="458"/>
      <c r="AV83" s="458"/>
      <c r="AW83" s="458"/>
      <c r="AX83" s="458"/>
      <c r="AY83" s="458"/>
      <c r="AZ83" s="458"/>
      <c r="BA83" s="458"/>
      <c r="BB83" s="433"/>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row>
    <row r="84" spans="1:144" ht="15.75" customHeight="1" x14ac:dyDescent="0.25">
      <c r="A84" s="653"/>
      <c r="B84" s="459"/>
      <c r="C84" s="452"/>
      <c r="D84" s="433"/>
      <c r="E84" s="46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1"/>
      <c r="AF84" s="451"/>
      <c r="AG84" s="450"/>
      <c r="AH84" s="450"/>
      <c r="AI84" s="450"/>
      <c r="AJ84" s="450"/>
      <c r="AK84" s="450"/>
      <c r="AL84" s="451"/>
      <c r="AM84" s="451"/>
      <c r="AN84" s="461"/>
      <c r="AO84" s="461"/>
      <c r="AP84" s="461"/>
      <c r="AQ84" s="451"/>
      <c r="AR84" s="451"/>
      <c r="AS84" s="451"/>
      <c r="AT84" s="451"/>
      <c r="AU84" s="451"/>
      <c r="AV84" s="451"/>
      <c r="AW84" s="451"/>
      <c r="AX84" s="451"/>
      <c r="AY84" s="451"/>
      <c r="AZ84" s="451"/>
      <c r="BA84" s="451"/>
      <c r="BB84" s="433"/>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row>
    <row r="85" spans="1:144" ht="15.75" customHeight="1" x14ac:dyDescent="0.25">
      <c r="A85" s="652"/>
      <c r="B85" s="459"/>
      <c r="C85" s="453"/>
      <c r="D85" s="433"/>
      <c r="E85" s="460"/>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5"/>
      <c r="AF85" s="455"/>
      <c r="AG85" s="454"/>
      <c r="AH85" s="454"/>
      <c r="AI85" s="454"/>
      <c r="AJ85" s="454"/>
      <c r="AK85" s="454"/>
      <c r="AL85" s="455"/>
      <c r="AM85" s="455"/>
      <c r="AN85" s="461"/>
      <c r="AO85" s="461"/>
      <c r="AP85" s="461"/>
      <c r="AQ85" s="455"/>
      <c r="AR85" s="455"/>
      <c r="AS85" s="455"/>
      <c r="AT85" s="455"/>
      <c r="AU85" s="455"/>
      <c r="AV85" s="455"/>
      <c r="AW85" s="455"/>
      <c r="AX85" s="455"/>
      <c r="AY85" s="455"/>
      <c r="AZ85" s="455"/>
      <c r="BA85" s="455"/>
      <c r="BB85" s="433"/>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row>
    <row r="86" spans="1:144" ht="15.75" customHeight="1" x14ac:dyDescent="0.25">
      <c r="A86" s="652"/>
      <c r="B86" s="459"/>
      <c r="C86" s="451"/>
      <c r="D86" s="433"/>
      <c r="E86" s="460"/>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5"/>
      <c r="AF86" s="455"/>
      <c r="AG86" s="454"/>
      <c r="AH86" s="454"/>
      <c r="AI86" s="454"/>
      <c r="AJ86" s="454"/>
      <c r="AK86" s="454"/>
      <c r="AL86" s="455"/>
      <c r="AM86" s="455"/>
      <c r="AN86" s="461"/>
      <c r="AO86" s="461"/>
      <c r="AP86" s="461"/>
      <c r="AQ86" s="455"/>
      <c r="AR86" s="455"/>
      <c r="AS86" s="455"/>
      <c r="AT86" s="455"/>
      <c r="AU86" s="455"/>
      <c r="AV86" s="455"/>
      <c r="AW86" s="455"/>
      <c r="AX86" s="455"/>
      <c r="AY86" s="455"/>
      <c r="AZ86" s="455"/>
      <c r="BA86" s="455"/>
      <c r="BB86" s="433"/>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c r="DB86" s="55"/>
      <c r="DC86" s="55"/>
      <c r="DD86" s="55"/>
      <c r="DE86" s="55"/>
      <c r="DF86" s="55"/>
      <c r="DG86" s="55"/>
      <c r="DH86" s="55"/>
      <c r="DI86" s="55"/>
      <c r="DJ86" s="55"/>
      <c r="DK86" s="55"/>
      <c r="DL86" s="55"/>
      <c r="DM86" s="55"/>
      <c r="DN86" s="55"/>
      <c r="DO86" s="55"/>
      <c r="DP86" s="55"/>
      <c r="DQ86" s="55"/>
      <c r="DR86" s="55"/>
      <c r="DS86" s="55"/>
      <c r="DT86" s="55"/>
      <c r="DU86" s="55"/>
      <c r="DV86" s="55"/>
      <c r="DW86" s="55"/>
      <c r="DX86" s="55"/>
      <c r="DY86" s="55"/>
      <c r="DZ86" s="55"/>
      <c r="EA86" s="55"/>
      <c r="EB86" s="55"/>
      <c r="EC86" s="55"/>
      <c r="ED86" s="55"/>
      <c r="EE86" s="55"/>
      <c r="EF86" s="55"/>
      <c r="EG86" s="55"/>
      <c r="EH86" s="55"/>
      <c r="EI86" s="55"/>
      <c r="EJ86" s="55"/>
      <c r="EK86" s="55"/>
      <c r="EL86" s="55"/>
      <c r="EM86" s="55"/>
      <c r="EN86" s="55"/>
    </row>
    <row r="87" spans="1:144" ht="15.75" customHeight="1" x14ac:dyDescent="0.25">
      <c r="A87" s="652"/>
      <c r="B87" s="459"/>
      <c r="C87" s="451"/>
      <c r="D87" s="433"/>
      <c r="E87" s="460"/>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5"/>
      <c r="AF87" s="455"/>
      <c r="AG87" s="455"/>
      <c r="AH87" s="455"/>
      <c r="AI87" s="455"/>
      <c r="AJ87" s="455"/>
      <c r="AK87" s="455"/>
      <c r="AL87" s="455"/>
      <c r="AM87" s="455"/>
      <c r="AN87" s="461"/>
      <c r="AO87" s="461"/>
      <c r="AP87" s="461"/>
      <c r="AQ87" s="455"/>
      <c r="AR87" s="455"/>
      <c r="AS87" s="455"/>
      <c r="AT87" s="455"/>
      <c r="AU87" s="455"/>
      <c r="AV87" s="455"/>
      <c r="AW87" s="455"/>
      <c r="AX87" s="455"/>
      <c r="AY87" s="455"/>
      <c r="AZ87" s="455"/>
      <c r="BA87" s="455"/>
      <c r="BB87" s="433"/>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c r="CE87" s="55"/>
      <c r="CF87" s="55"/>
      <c r="CG87" s="55"/>
      <c r="CH87" s="55"/>
      <c r="CI87" s="55"/>
      <c r="CJ87" s="55"/>
      <c r="CK87" s="55"/>
      <c r="CL87" s="55"/>
      <c r="CM87" s="55"/>
      <c r="CN87" s="55"/>
      <c r="CO87" s="55"/>
      <c r="CP87" s="55"/>
      <c r="CQ87" s="55"/>
      <c r="CR87" s="55"/>
      <c r="CS87" s="55"/>
      <c r="CT87" s="55"/>
      <c r="CU87" s="55"/>
      <c r="CV87" s="55"/>
      <c r="CW87" s="55"/>
      <c r="CX87" s="55"/>
      <c r="CY87" s="55"/>
      <c r="CZ87" s="55"/>
      <c r="DA87" s="55"/>
      <c r="DB87" s="55"/>
      <c r="DC87" s="55"/>
      <c r="DD87" s="55"/>
      <c r="DE87" s="55"/>
      <c r="DF87" s="55"/>
      <c r="DG87" s="55"/>
      <c r="DH87" s="55"/>
      <c r="DI87" s="55"/>
      <c r="DJ87" s="55"/>
      <c r="DK87" s="55"/>
      <c r="DL87" s="55"/>
      <c r="DM87" s="55"/>
      <c r="DN87" s="55"/>
      <c r="DO87" s="55"/>
      <c r="DP87" s="55"/>
      <c r="DQ87" s="55"/>
      <c r="DR87" s="55"/>
      <c r="DS87" s="55"/>
      <c r="DT87" s="55"/>
      <c r="DU87" s="55"/>
      <c r="DV87" s="55"/>
      <c r="DW87" s="55"/>
      <c r="DX87" s="55"/>
      <c r="DY87" s="55"/>
      <c r="DZ87" s="55"/>
      <c r="EA87" s="55"/>
      <c r="EB87" s="55"/>
      <c r="EC87" s="55"/>
      <c r="ED87" s="55"/>
      <c r="EE87" s="55"/>
      <c r="EF87" s="55"/>
      <c r="EG87" s="55"/>
      <c r="EH87" s="55"/>
      <c r="EI87" s="55"/>
      <c r="EJ87" s="55"/>
      <c r="EK87" s="55"/>
      <c r="EL87" s="55"/>
      <c r="EM87" s="55"/>
      <c r="EN87" s="55"/>
    </row>
    <row r="88" spans="1:144" ht="15.75" customHeight="1" x14ac:dyDescent="0.25">
      <c r="A88" s="652"/>
      <c r="B88" s="459"/>
      <c r="C88" s="452"/>
      <c r="D88" s="433"/>
      <c r="E88" s="460"/>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5"/>
      <c r="AF88" s="455"/>
      <c r="AG88" s="454"/>
      <c r="AH88" s="454"/>
      <c r="AI88" s="454"/>
      <c r="AJ88" s="454"/>
      <c r="AK88" s="454"/>
      <c r="AL88" s="455"/>
      <c r="AM88" s="455"/>
      <c r="AN88" s="461"/>
      <c r="AO88" s="461"/>
      <c r="AP88" s="461"/>
      <c r="AQ88" s="455"/>
      <c r="AR88" s="455"/>
      <c r="AS88" s="455"/>
      <c r="AT88" s="455"/>
      <c r="AU88" s="455"/>
      <c r="AV88" s="455"/>
      <c r="AW88" s="455"/>
      <c r="AX88" s="455"/>
      <c r="AY88" s="455"/>
      <c r="AZ88" s="455"/>
      <c r="BA88" s="455"/>
      <c r="BB88" s="433"/>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row>
    <row r="89" spans="1:144" ht="15.75" customHeight="1" x14ac:dyDescent="0.25">
      <c r="A89" s="652"/>
      <c r="B89" s="459"/>
      <c r="C89" s="452"/>
      <c r="D89" s="433"/>
      <c r="E89" s="460"/>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5"/>
      <c r="AF89" s="455"/>
      <c r="AG89" s="454"/>
      <c r="AH89" s="454"/>
      <c r="AI89" s="454"/>
      <c r="AJ89" s="454"/>
      <c r="AK89" s="454"/>
      <c r="AL89" s="455"/>
      <c r="AM89" s="455"/>
      <c r="AN89" s="461"/>
      <c r="AO89" s="461"/>
      <c r="AP89" s="461"/>
      <c r="AQ89" s="455"/>
      <c r="AR89" s="455"/>
      <c r="AS89" s="455"/>
      <c r="AT89" s="455"/>
      <c r="AU89" s="455"/>
      <c r="AV89" s="455"/>
      <c r="AW89" s="455"/>
      <c r="AX89" s="455"/>
      <c r="AY89" s="455"/>
      <c r="AZ89" s="455"/>
      <c r="BA89" s="455"/>
      <c r="BB89" s="433"/>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row>
    <row r="90" spans="1:144" ht="15.75" customHeight="1" x14ac:dyDescent="0.25">
      <c r="A90" s="652"/>
      <c r="B90" s="459"/>
      <c r="C90" s="452"/>
      <c r="D90" s="433"/>
      <c r="E90" s="460"/>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4"/>
      <c r="AH90" s="454"/>
      <c r="AI90" s="454"/>
      <c r="AJ90" s="454"/>
      <c r="AK90" s="454"/>
      <c r="AL90" s="455"/>
      <c r="AM90" s="455"/>
      <c r="AN90" s="461"/>
      <c r="AO90" s="461"/>
      <c r="AP90" s="461"/>
      <c r="AQ90" s="455"/>
      <c r="AR90" s="455"/>
      <c r="AS90" s="455"/>
      <c r="AT90" s="455"/>
      <c r="AU90" s="455"/>
      <c r="AV90" s="455"/>
      <c r="AW90" s="455"/>
      <c r="AX90" s="455"/>
      <c r="AY90" s="455"/>
      <c r="AZ90" s="455"/>
      <c r="BA90" s="455"/>
      <c r="BB90" s="433"/>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row>
    <row r="91" spans="1:144" ht="15.75" customHeight="1" x14ac:dyDescent="0.25">
      <c r="A91" s="652"/>
      <c r="B91" s="459"/>
      <c r="C91" s="452"/>
      <c r="D91" s="433"/>
      <c r="E91" s="460"/>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5"/>
      <c r="AF91" s="455"/>
      <c r="AG91" s="454"/>
      <c r="AH91" s="454"/>
      <c r="AI91" s="454"/>
      <c r="AJ91" s="454"/>
      <c r="AK91" s="454"/>
      <c r="AL91" s="455"/>
      <c r="AM91" s="455"/>
      <c r="AN91" s="461"/>
      <c r="AO91" s="461"/>
      <c r="AP91" s="461"/>
      <c r="AQ91" s="455"/>
      <c r="AR91" s="455"/>
      <c r="AS91" s="455"/>
      <c r="AT91" s="455"/>
      <c r="AU91" s="455"/>
      <c r="AV91" s="455"/>
      <c r="AW91" s="455"/>
      <c r="AX91" s="455"/>
      <c r="AY91" s="455"/>
      <c r="AZ91" s="455"/>
      <c r="BA91" s="455"/>
      <c r="BB91" s="433"/>
      <c r="BC91" s="55"/>
      <c r="BD91" s="55"/>
      <c r="BE91" s="55"/>
      <c r="BF91" s="55"/>
      <c r="BG91" s="55"/>
      <c r="BH91" s="55"/>
      <c r="BI91" s="55"/>
      <c r="BJ91" s="55"/>
      <c r="BK91" s="55"/>
      <c r="BL91" s="55"/>
      <c r="BM91" s="55"/>
      <c r="BN91" s="55"/>
      <c r="BO91" s="55"/>
      <c r="BP91" s="55"/>
      <c r="BQ91" s="55"/>
      <c r="BR91" s="55"/>
      <c r="BS91" s="55"/>
      <c r="BT91" s="55"/>
      <c r="BU91" s="55"/>
      <c r="BV91" s="55"/>
      <c r="BW91" s="55"/>
      <c r="BX91" s="55"/>
      <c r="BY91" s="55"/>
      <c r="BZ91" s="55"/>
      <c r="CA91" s="55"/>
      <c r="CB91" s="55"/>
      <c r="CC91" s="55"/>
      <c r="CD91" s="55"/>
      <c r="CE91" s="55"/>
      <c r="CF91" s="55"/>
      <c r="CG91" s="55"/>
      <c r="CH91" s="55"/>
      <c r="CI91" s="55"/>
      <c r="CJ91" s="55"/>
      <c r="CK91" s="55"/>
      <c r="CL91" s="55"/>
      <c r="CM91" s="55"/>
      <c r="CN91" s="55"/>
      <c r="CO91" s="55"/>
      <c r="CP91" s="55"/>
      <c r="CQ91" s="55"/>
      <c r="CR91" s="55"/>
      <c r="CS91" s="55"/>
      <c r="CT91" s="55"/>
      <c r="CU91" s="55"/>
      <c r="CV91" s="55"/>
      <c r="CW91" s="55"/>
      <c r="CX91" s="55"/>
      <c r="CY91" s="55"/>
      <c r="CZ91" s="55"/>
      <c r="DA91" s="55"/>
      <c r="DB91" s="55"/>
      <c r="DC91" s="55"/>
      <c r="DD91" s="55"/>
      <c r="DE91" s="55"/>
      <c r="DF91" s="55"/>
      <c r="DG91" s="55"/>
      <c r="DH91" s="55"/>
      <c r="DI91" s="55"/>
      <c r="DJ91" s="55"/>
      <c r="DK91" s="55"/>
      <c r="DL91" s="55"/>
      <c r="DM91" s="55"/>
      <c r="DN91" s="55"/>
      <c r="DO91" s="55"/>
      <c r="DP91" s="55"/>
      <c r="DQ91" s="55"/>
      <c r="DR91" s="55"/>
      <c r="DS91" s="55"/>
      <c r="DT91" s="55"/>
      <c r="DU91" s="55"/>
      <c r="DV91" s="55"/>
      <c r="DW91" s="55"/>
      <c r="DX91" s="55"/>
      <c r="DY91" s="55"/>
      <c r="DZ91" s="55"/>
      <c r="EA91" s="55"/>
      <c r="EB91" s="55"/>
      <c r="EC91" s="55"/>
      <c r="ED91" s="55"/>
      <c r="EE91" s="55"/>
      <c r="EF91" s="55"/>
      <c r="EG91" s="55"/>
      <c r="EH91" s="55"/>
      <c r="EI91" s="55"/>
      <c r="EJ91" s="55"/>
      <c r="EK91" s="55"/>
      <c r="EL91" s="55"/>
      <c r="EM91" s="55"/>
      <c r="EN91" s="55"/>
    </row>
    <row r="92" spans="1:144" ht="15.75" customHeight="1" x14ac:dyDescent="0.25">
      <c r="A92" s="653"/>
      <c r="B92" s="459"/>
      <c r="C92" s="452"/>
      <c r="D92" s="433"/>
      <c r="E92" s="460"/>
      <c r="F92" s="450"/>
      <c r="G92" s="450"/>
      <c r="H92" s="450"/>
      <c r="I92" s="450"/>
      <c r="J92" s="450"/>
      <c r="K92" s="450"/>
      <c r="L92" s="450"/>
      <c r="M92" s="450"/>
      <c r="N92" s="450"/>
      <c r="O92" s="450"/>
      <c r="P92" s="450"/>
      <c r="Q92" s="450"/>
      <c r="R92" s="450"/>
      <c r="S92" s="450"/>
      <c r="T92" s="450"/>
      <c r="U92" s="450"/>
      <c r="V92" s="450"/>
      <c r="W92" s="450"/>
      <c r="X92" s="450"/>
      <c r="Y92" s="450"/>
      <c r="Z92" s="450"/>
      <c r="AA92" s="450"/>
      <c r="AB92" s="450"/>
      <c r="AC92" s="450"/>
      <c r="AD92" s="450"/>
      <c r="AE92" s="451"/>
      <c r="AF92" s="451"/>
      <c r="AG92" s="450"/>
      <c r="AH92" s="450"/>
      <c r="AI92" s="450"/>
      <c r="AJ92" s="450"/>
      <c r="AK92" s="450"/>
      <c r="AL92" s="451"/>
      <c r="AM92" s="451"/>
      <c r="AN92" s="461"/>
      <c r="AO92" s="461"/>
      <c r="AP92" s="461"/>
      <c r="AQ92" s="451"/>
      <c r="AR92" s="451"/>
      <c r="AS92" s="451"/>
      <c r="AT92" s="451"/>
      <c r="AU92" s="451"/>
      <c r="AV92" s="451"/>
      <c r="AW92" s="451"/>
      <c r="AX92" s="451"/>
      <c r="AY92" s="451"/>
      <c r="AZ92" s="451"/>
      <c r="BA92" s="451"/>
      <c r="BB92" s="433"/>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c r="DB92" s="55"/>
      <c r="DC92" s="55"/>
      <c r="DD92" s="55"/>
      <c r="DE92" s="55"/>
      <c r="DF92" s="55"/>
      <c r="DG92" s="55"/>
      <c r="DH92" s="55"/>
      <c r="DI92" s="55"/>
      <c r="DJ92" s="55"/>
      <c r="DK92" s="55"/>
      <c r="DL92" s="55"/>
      <c r="DM92" s="55"/>
      <c r="DN92" s="55"/>
      <c r="DO92" s="55"/>
      <c r="DP92" s="55"/>
      <c r="DQ92" s="55"/>
      <c r="DR92" s="55"/>
      <c r="DS92" s="55"/>
      <c r="DT92" s="55"/>
      <c r="DU92" s="55"/>
      <c r="DV92" s="55"/>
      <c r="DW92" s="55"/>
      <c r="DX92" s="55"/>
      <c r="DY92" s="55"/>
      <c r="DZ92" s="55"/>
      <c r="EA92" s="55"/>
      <c r="EB92" s="55"/>
      <c r="EC92" s="55"/>
      <c r="ED92" s="55"/>
      <c r="EE92" s="55"/>
      <c r="EF92" s="55"/>
      <c r="EG92" s="55"/>
      <c r="EH92" s="55"/>
      <c r="EI92" s="55"/>
      <c r="EJ92" s="55"/>
      <c r="EK92" s="55"/>
      <c r="EL92" s="55"/>
      <c r="EM92" s="55"/>
      <c r="EN92" s="55"/>
    </row>
    <row r="93" spans="1:144" ht="15.75" customHeight="1" x14ac:dyDescent="0.25">
      <c r="A93" s="652"/>
      <c r="B93" s="459"/>
      <c r="C93" s="451"/>
      <c r="D93" s="433"/>
      <c r="E93" s="460"/>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5"/>
      <c r="AF93" s="455"/>
      <c r="AG93" s="454"/>
      <c r="AH93" s="454"/>
      <c r="AI93" s="454"/>
      <c r="AJ93" s="454"/>
      <c r="AK93" s="454"/>
      <c r="AL93" s="455"/>
      <c r="AM93" s="455"/>
      <c r="AN93" s="461"/>
      <c r="AO93" s="461"/>
      <c r="AP93" s="461"/>
      <c r="AQ93" s="455"/>
      <c r="AR93" s="455"/>
      <c r="AS93" s="455"/>
      <c r="AT93" s="455"/>
      <c r="AU93" s="455"/>
      <c r="AV93" s="455"/>
      <c r="AW93" s="455"/>
      <c r="AX93" s="455"/>
      <c r="AY93" s="455"/>
      <c r="AZ93" s="455"/>
      <c r="BA93" s="455"/>
      <c r="BB93" s="433"/>
      <c r="BC93" s="55"/>
      <c r="BD93" s="55"/>
      <c r="BE93" s="55"/>
      <c r="BF93" s="55"/>
      <c r="BG93" s="55"/>
      <c r="BH93" s="55"/>
      <c r="BI93" s="55"/>
      <c r="BJ93" s="55"/>
      <c r="BK93" s="55"/>
      <c r="BL93" s="55"/>
      <c r="BM93" s="55"/>
      <c r="BN93" s="55"/>
      <c r="BO93" s="55"/>
      <c r="BP93" s="55"/>
      <c r="BQ93" s="55"/>
      <c r="BR93" s="55"/>
      <c r="BS93" s="55"/>
      <c r="BT93" s="55"/>
      <c r="BU93" s="55"/>
      <c r="BV93" s="55"/>
      <c r="BW93" s="55"/>
      <c r="BX93" s="55"/>
      <c r="BY93" s="55"/>
      <c r="BZ93" s="55"/>
      <c r="CA93" s="55"/>
      <c r="CB93" s="55"/>
      <c r="CC93" s="55"/>
      <c r="CD93" s="55"/>
      <c r="CE93" s="55"/>
      <c r="CF93" s="55"/>
      <c r="CG93" s="55"/>
      <c r="CH93" s="55"/>
      <c r="CI93" s="55"/>
      <c r="CJ93" s="55"/>
      <c r="CK93" s="55"/>
      <c r="CL93" s="55"/>
      <c r="CM93" s="55"/>
      <c r="CN93" s="55"/>
      <c r="CO93" s="55"/>
      <c r="CP93" s="55"/>
      <c r="CQ93" s="55"/>
      <c r="CR93" s="55"/>
      <c r="CS93" s="55"/>
      <c r="CT93" s="55"/>
      <c r="CU93" s="55"/>
      <c r="CV93" s="55"/>
      <c r="CW93" s="55"/>
      <c r="CX93" s="55"/>
      <c r="CY93" s="55"/>
      <c r="CZ93" s="55"/>
      <c r="DA93" s="55"/>
      <c r="DB93" s="55"/>
      <c r="DC93" s="55"/>
      <c r="DD93" s="55"/>
      <c r="DE93" s="55"/>
      <c r="DF93" s="55"/>
      <c r="DG93" s="55"/>
      <c r="DH93" s="55"/>
      <c r="DI93" s="55"/>
      <c r="DJ93" s="55"/>
      <c r="DK93" s="55"/>
      <c r="DL93" s="55"/>
      <c r="DM93" s="55"/>
      <c r="DN93" s="55"/>
      <c r="DO93" s="55"/>
      <c r="DP93" s="55"/>
      <c r="DQ93" s="55"/>
      <c r="DR93" s="55"/>
      <c r="DS93" s="55"/>
      <c r="DT93" s="55"/>
      <c r="DU93" s="55"/>
      <c r="DV93" s="55"/>
      <c r="DW93" s="55"/>
      <c r="DX93" s="55"/>
      <c r="DY93" s="55"/>
      <c r="DZ93" s="55"/>
      <c r="EA93" s="55"/>
      <c r="EB93" s="55"/>
      <c r="EC93" s="55"/>
      <c r="ED93" s="55"/>
      <c r="EE93" s="55"/>
      <c r="EF93" s="55"/>
      <c r="EG93" s="55"/>
      <c r="EH93" s="55"/>
      <c r="EI93" s="55"/>
      <c r="EJ93" s="55"/>
      <c r="EK93" s="55"/>
      <c r="EL93" s="55"/>
      <c r="EM93" s="55"/>
      <c r="EN93" s="55"/>
    </row>
    <row r="94" spans="1:144" ht="15.75" customHeight="1" x14ac:dyDescent="0.25">
      <c r="A94" s="652"/>
      <c r="B94" s="459"/>
      <c r="C94" s="452"/>
      <c r="D94" s="433"/>
      <c r="E94" s="460"/>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5"/>
      <c r="AF94" s="455"/>
      <c r="AG94" s="454"/>
      <c r="AH94" s="454"/>
      <c r="AI94" s="454"/>
      <c r="AJ94" s="454"/>
      <c r="AK94" s="454"/>
      <c r="AL94" s="455"/>
      <c r="AM94" s="455"/>
      <c r="AN94" s="461"/>
      <c r="AO94" s="461"/>
      <c r="AP94" s="461"/>
      <c r="AQ94" s="455"/>
      <c r="AR94" s="455"/>
      <c r="AS94" s="455"/>
      <c r="AT94" s="455"/>
      <c r="AU94" s="455"/>
      <c r="AV94" s="455"/>
      <c r="AW94" s="455"/>
      <c r="AX94" s="455"/>
      <c r="AY94" s="455"/>
      <c r="AZ94" s="455"/>
      <c r="BA94" s="455"/>
      <c r="BB94" s="433"/>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c r="CE94" s="55"/>
      <c r="CF94" s="55"/>
      <c r="CG94" s="55"/>
      <c r="CH94" s="55"/>
      <c r="CI94" s="55"/>
      <c r="CJ94" s="55"/>
      <c r="CK94" s="55"/>
      <c r="CL94" s="55"/>
      <c r="CM94" s="55"/>
      <c r="CN94" s="55"/>
      <c r="CO94" s="55"/>
      <c r="CP94" s="55"/>
      <c r="CQ94" s="55"/>
      <c r="CR94" s="55"/>
      <c r="CS94" s="55"/>
      <c r="CT94" s="55"/>
      <c r="CU94" s="55"/>
      <c r="CV94" s="55"/>
      <c r="CW94" s="55"/>
      <c r="CX94" s="55"/>
      <c r="CY94" s="55"/>
      <c r="CZ94" s="55"/>
      <c r="DA94" s="55"/>
      <c r="DB94" s="55"/>
      <c r="DC94" s="55"/>
      <c r="DD94" s="55"/>
      <c r="DE94" s="55"/>
      <c r="DF94" s="55"/>
      <c r="DG94" s="55"/>
      <c r="DH94" s="55"/>
      <c r="DI94" s="55"/>
      <c r="DJ94" s="55"/>
      <c r="DK94" s="55"/>
      <c r="DL94" s="55"/>
      <c r="DM94" s="55"/>
      <c r="DN94" s="55"/>
      <c r="DO94" s="55"/>
      <c r="DP94" s="55"/>
      <c r="DQ94" s="55"/>
      <c r="DR94" s="55"/>
      <c r="DS94" s="55"/>
      <c r="DT94" s="55"/>
      <c r="DU94" s="55"/>
      <c r="DV94" s="55"/>
      <c r="DW94" s="55"/>
      <c r="DX94" s="55"/>
      <c r="DY94" s="55"/>
      <c r="DZ94" s="55"/>
      <c r="EA94" s="55"/>
      <c r="EB94" s="55"/>
      <c r="EC94" s="55"/>
      <c r="ED94" s="55"/>
      <c r="EE94" s="55"/>
      <c r="EF94" s="55"/>
      <c r="EG94" s="55"/>
      <c r="EH94" s="55"/>
      <c r="EI94" s="55"/>
      <c r="EJ94" s="55"/>
      <c r="EK94" s="55"/>
      <c r="EL94" s="55"/>
      <c r="EM94" s="55"/>
      <c r="EN94" s="55"/>
    </row>
    <row r="95" spans="1:144" ht="15.75" customHeight="1" x14ac:dyDescent="0.25">
      <c r="A95" s="652"/>
      <c r="B95" s="459"/>
      <c r="C95" s="452"/>
      <c r="D95" s="433"/>
      <c r="E95" s="460"/>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5"/>
      <c r="AF95" s="455"/>
      <c r="AG95" s="454"/>
      <c r="AH95" s="454"/>
      <c r="AI95" s="454"/>
      <c r="AJ95" s="454"/>
      <c r="AK95" s="454"/>
      <c r="AL95" s="455"/>
      <c r="AM95" s="455"/>
      <c r="AN95" s="461"/>
      <c r="AO95" s="461"/>
      <c r="AP95" s="461"/>
      <c r="AQ95" s="455"/>
      <c r="AR95" s="455"/>
      <c r="AS95" s="455"/>
      <c r="AT95" s="455"/>
      <c r="AU95" s="455"/>
      <c r="AV95" s="455"/>
      <c r="AW95" s="455"/>
      <c r="AX95" s="455"/>
      <c r="AY95" s="455"/>
      <c r="AZ95" s="455"/>
      <c r="BA95" s="455"/>
      <c r="BB95" s="433"/>
      <c r="BC95" s="55"/>
      <c r="BD95" s="55"/>
      <c r="BE95" s="55"/>
      <c r="BF95" s="55"/>
      <c r="BG95" s="55"/>
      <c r="BH95" s="55"/>
      <c r="BI95" s="55"/>
      <c r="BJ95" s="55"/>
      <c r="BK95" s="55"/>
      <c r="BL95" s="55"/>
      <c r="BM95" s="55"/>
      <c r="BN95" s="55"/>
      <c r="BO95" s="55"/>
      <c r="BP95" s="55"/>
      <c r="BQ95" s="55"/>
      <c r="BR95" s="55"/>
      <c r="BS95" s="55"/>
      <c r="BT95" s="55"/>
      <c r="BU95" s="55"/>
      <c r="BV95" s="55"/>
      <c r="BW95" s="55"/>
      <c r="BX95" s="55"/>
      <c r="BY95" s="55"/>
      <c r="BZ95" s="55"/>
      <c r="CA95" s="55"/>
      <c r="CB95" s="55"/>
      <c r="CC95" s="55"/>
      <c r="CD95" s="55"/>
      <c r="CE95" s="55"/>
      <c r="CF95" s="55"/>
      <c r="CG95" s="55"/>
      <c r="CH95" s="55"/>
      <c r="CI95" s="55"/>
      <c r="CJ95" s="55"/>
      <c r="CK95" s="55"/>
      <c r="CL95" s="55"/>
      <c r="CM95" s="55"/>
      <c r="CN95" s="55"/>
      <c r="CO95" s="55"/>
      <c r="CP95" s="55"/>
      <c r="CQ95" s="55"/>
      <c r="CR95" s="55"/>
      <c r="CS95" s="55"/>
      <c r="CT95" s="55"/>
      <c r="CU95" s="55"/>
      <c r="CV95" s="55"/>
      <c r="CW95" s="55"/>
      <c r="CX95" s="55"/>
      <c r="CY95" s="55"/>
      <c r="CZ95" s="55"/>
      <c r="DA95" s="55"/>
      <c r="DB95" s="55"/>
      <c r="DC95" s="55"/>
      <c r="DD95" s="55"/>
      <c r="DE95" s="55"/>
      <c r="DF95" s="55"/>
      <c r="DG95" s="55"/>
      <c r="DH95" s="55"/>
      <c r="DI95" s="55"/>
      <c r="DJ95" s="55"/>
      <c r="DK95" s="55"/>
      <c r="DL95" s="55"/>
      <c r="DM95" s="55"/>
      <c r="DN95" s="55"/>
      <c r="DO95" s="55"/>
      <c r="DP95" s="55"/>
      <c r="DQ95" s="55"/>
      <c r="DR95" s="55"/>
      <c r="DS95" s="55"/>
      <c r="DT95" s="55"/>
      <c r="DU95" s="55"/>
      <c r="DV95" s="55"/>
      <c r="DW95" s="55"/>
      <c r="DX95" s="55"/>
      <c r="DY95" s="55"/>
      <c r="DZ95" s="55"/>
      <c r="EA95" s="55"/>
      <c r="EB95" s="55"/>
      <c r="EC95" s="55"/>
      <c r="ED95" s="55"/>
      <c r="EE95" s="55"/>
      <c r="EF95" s="55"/>
      <c r="EG95" s="55"/>
      <c r="EH95" s="55"/>
      <c r="EI95" s="55"/>
      <c r="EJ95" s="55"/>
      <c r="EK95" s="55"/>
      <c r="EL95" s="55"/>
      <c r="EM95" s="55"/>
      <c r="EN95" s="55"/>
    </row>
    <row r="96" spans="1:144" ht="15.75" customHeight="1" x14ac:dyDescent="0.25">
      <c r="A96" s="652"/>
      <c r="B96" s="459"/>
      <c r="C96" s="452"/>
      <c r="D96" s="433"/>
      <c r="E96" s="460"/>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5"/>
      <c r="AF96" s="455"/>
      <c r="AG96" s="454"/>
      <c r="AH96" s="454"/>
      <c r="AI96" s="454"/>
      <c r="AJ96" s="454"/>
      <c r="AK96" s="454"/>
      <c r="AL96" s="455"/>
      <c r="AM96" s="455"/>
      <c r="AN96" s="461"/>
      <c r="AO96" s="461"/>
      <c r="AP96" s="461"/>
      <c r="AQ96" s="455"/>
      <c r="AR96" s="455"/>
      <c r="AS96" s="455"/>
      <c r="AT96" s="455"/>
      <c r="AU96" s="455"/>
      <c r="AV96" s="455"/>
      <c r="AW96" s="455"/>
      <c r="AX96" s="455"/>
      <c r="AY96" s="455"/>
      <c r="AZ96" s="455"/>
      <c r="BA96" s="455"/>
      <c r="BB96" s="433"/>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row>
    <row r="97" spans="1:144" ht="15.75" customHeight="1" x14ac:dyDescent="0.25">
      <c r="A97" s="652"/>
      <c r="B97" s="459"/>
      <c r="C97" s="451"/>
      <c r="D97" s="433"/>
      <c r="E97" s="460"/>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5"/>
      <c r="AF97" s="455"/>
      <c r="AG97" s="455"/>
      <c r="AH97" s="455"/>
      <c r="AI97" s="455"/>
      <c r="AJ97" s="455"/>
      <c r="AK97" s="455"/>
      <c r="AL97" s="455"/>
      <c r="AM97" s="455"/>
      <c r="AN97" s="461"/>
      <c r="AO97" s="461"/>
      <c r="AP97" s="461"/>
      <c r="AQ97" s="455"/>
      <c r="AR97" s="455"/>
      <c r="AS97" s="455"/>
      <c r="AT97" s="455"/>
      <c r="AU97" s="455"/>
      <c r="AV97" s="455"/>
      <c r="AW97" s="455"/>
      <c r="AX97" s="455"/>
      <c r="AY97" s="455"/>
      <c r="AZ97" s="455"/>
      <c r="BA97" s="455"/>
      <c r="BB97" s="433"/>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row>
    <row r="98" spans="1:144" ht="15.75" customHeight="1" x14ac:dyDescent="0.25">
      <c r="A98" s="652"/>
      <c r="B98" s="459"/>
      <c r="C98" s="452"/>
      <c r="D98" s="433"/>
      <c r="E98" s="460"/>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5"/>
      <c r="AF98" s="455"/>
      <c r="AG98" s="455"/>
      <c r="AH98" s="455"/>
      <c r="AI98" s="455"/>
      <c r="AJ98" s="455"/>
      <c r="AK98" s="455"/>
      <c r="AL98" s="455"/>
      <c r="AM98" s="455"/>
      <c r="AN98" s="461"/>
      <c r="AO98" s="461"/>
      <c r="AP98" s="461"/>
      <c r="AQ98" s="455"/>
      <c r="AR98" s="455"/>
      <c r="AS98" s="455"/>
      <c r="AT98" s="455"/>
      <c r="AU98" s="455"/>
      <c r="AV98" s="455"/>
      <c r="AW98" s="455"/>
      <c r="AX98" s="455"/>
      <c r="AY98" s="455"/>
      <c r="AZ98" s="455"/>
      <c r="BA98" s="455"/>
      <c r="BB98" s="433"/>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55"/>
      <c r="DM98" s="55"/>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row>
    <row r="99" spans="1:144" ht="15.75" customHeight="1" x14ac:dyDescent="0.25">
      <c r="A99" s="652"/>
      <c r="B99" s="459"/>
      <c r="C99" s="452"/>
      <c r="D99" s="433"/>
      <c r="E99" s="460"/>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5"/>
      <c r="AF99" s="455"/>
      <c r="AG99" s="455"/>
      <c r="AH99" s="455"/>
      <c r="AI99" s="455"/>
      <c r="AJ99" s="455"/>
      <c r="AK99" s="455"/>
      <c r="AL99" s="455"/>
      <c r="AM99" s="455"/>
      <c r="AN99" s="461"/>
      <c r="AO99" s="461"/>
      <c r="AP99" s="461"/>
      <c r="AQ99" s="455"/>
      <c r="AR99" s="455"/>
      <c r="AS99" s="455"/>
      <c r="AT99" s="455"/>
      <c r="AU99" s="455"/>
      <c r="AV99" s="455"/>
      <c r="AW99" s="455"/>
      <c r="AX99" s="455"/>
      <c r="AY99" s="455"/>
      <c r="AZ99" s="455"/>
      <c r="BA99" s="455"/>
      <c r="BB99" s="433"/>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c r="CE99" s="55"/>
      <c r="CF99" s="55"/>
      <c r="CG99" s="55"/>
      <c r="CH99" s="55"/>
      <c r="CI99" s="55"/>
      <c r="CJ99" s="55"/>
      <c r="CK99" s="55"/>
      <c r="CL99" s="55"/>
      <c r="CM99" s="55"/>
      <c r="CN99" s="55"/>
      <c r="CO99" s="55"/>
      <c r="CP99" s="55"/>
      <c r="CQ99" s="55"/>
      <c r="CR99" s="55"/>
      <c r="CS99" s="55"/>
      <c r="CT99" s="55"/>
      <c r="CU99" s="55"/>
      <c r="CV99" s="55"/>
      <c r="CW99" s="55"/>
      <c r="CX99" s="55"/>
      <c r="CY99" s="55"/>
      <c r="CZ99" s="55"/>
      <c r="DA99" s="55"/>
      <c r="DB99" s="55"/>
      <c r="DC99" s="55"/>
      <c r="DD99" s="55"/>
      <c r="DE99" s="55"/>
      <c r="DF99" s="55"/>
      <c r="DG99" s="55"/>
      <c r="DH99" s="55"/>
      <c r="DI99" s="55"/>
      <c r="DJ99" s="55"/>
      <c r="DK99" s="55"/>
      <c r="DL99" s="55"/>
      <c r="DM99" s="55"/>
      <c r="DN99" s="55"/>
      <c r="DO99" s="55"/>
      <c r="DP99" s="55"/>
      <c r="DQ99" s="55"/>
      <c r="DR99" s="55"/>
      <c r="DS99" s="55"/>
      <c r="DT99" s="55"/>
      <c r="DU99" s="55"/>
      <c r="DV99" s="55"/>
      <c r="DW99" s="55"/>
      <c r="DX99" s="55"/>
      <c r="DY99" s="55"/>
      <c r="DZ99" s="55"/>
      <c r="EA99" s="55"/>
      <c r="EB99" s="55"/>
      <c r="EC99" s="55"/>
      <c r="ED99" s="55"/>
      <c r="EE99" s="55"/>
      <c r="EF99" s="55"/>
      <c r="EG99" s="55"/>
      <c r="EH99" s="55"/>
      <c r="EI99" s="55"/>
      <c r="EJ99" s="55"/>
      <c r="EK99" s="55"/>
      <c r="EL99" s="55"/>
      <c r="EM99" s="55"/>
      <c r="EN99" s="55"/>
    </row>
    <row r="100" spans="1:144" ht="15.75" customHeight="1" x14ac:dyDescent="0.25">
      <c r="A100" s="652"/>
      <c r="B100" s="459"/>
      <c r="C100" s="452"/>
      <c r="D100" s="433"/>
      <c r="E100" s="460"/>
      <c r="F100" s="451"/>
      <c r="G100" s="451"/>
      <c r="H100" s="451"/>
      <c r="I100" s="451"/>
      <c r="J100" s="451"/>
      <c r="K100" s="451"/>
      <c r="L100" s="451"/>
      <c r="M100" s="451"/>
      <c r="N100" s="451"/>
      <c r="O100" s="451"/>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61"/>
      <c r="AO100" s="461"/>
      <c r="AP100" s="461"/>
      <c r="AQ100" s="451"/>
      <c r="AR100" s="451"/>
      <c r="AS100" s="451"/>
      <c r="AT100" s="451"/>
      <c r="AU100" s="451"/>
      <c r="AV100" s="451"/>
      <c r="AW100" s="451"/>
      <c r="AX100" s="451"/>
      <c r="AY100" s="451"/>
      <c r="AZ100" s="451"/>
      <c r="BA100" s="451"/>
      <c r="BB100" s="433"/>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c r="DB100" s="55"/>
      <c r="DC100" s="55"/>
      <c r="DD100" s="55"/>
      <c r="DE100" s="55"/>
      <c r="DF100" s="55"/>
      <c r="DG100" s="55"/>
      <c r="DH100" s="55"/>
      <c r="DI100" s="55"/>
      <c r="DJ100" s="55"/>
      <c r="DK100" s="55"/>
      <c r="DL100" s="55"/>
      <c r="DM100" s="55"/>
      <c r="DN100" s="55"/>
      <c r="DO100" s="55"/>
      <c r="DP100" s="55"/>
      <c r="DQ100" s="55"/>
      <c r="DR100" s="55"/>
      <c r="DS100" s="55"/>
      <c r="DT100" s="55"/>
      <c r="DU100" s="55"/>
      <c r="DV100" s="55"/>
      <c r="DW100" s="55"/>
      <c r="DX100" s="55"/>
      <c r="DY100" s="55"/>
      <c r="DZ100" s="55"/>
      <c r="EA100" s="55"/>
      <c r="EB100" s="55"/>
      <c r="EC100" s="55"/>
      <c r="ED100" s="55"/>
      <c r="EE100" s="55"/>
      <c r="EF100" s="55"/>
      <c r="EG100" s="55"/>
      <c r="EH100" s="55"/>
      <c r="EI100" s="55"/>
      <c r="EJ100" s="55"/>
      <c r="EK100" s="55"/>
      <c r="EL100" s="55"/>
      <c r="EM100" s="55"/>
      <c r="EN100" s="55"/>
    </row>
    <row r="101" spans="1:144" ht="15.75" customHeight="1" x14ac:dyDescent="0.25">
      <c r="A101" s="652"/>
      <c r="B101" s="459"/>
      <c r="C101" s="451"/>
      <c r="D101" s="433"/>
      <c r="E101" s="460"/>
      <c r="F101" s="455"/>
      <c r="G101" s="455"/>
      <c r="H101" s="455"/>
      <c r="I101" s="455"/>
      <c r="J101" s="455"/>
      <c r="K101" s="455"/>
      <c r="L101" s="455"/>
      <c r="M101" s="455"/>
      <c r="N101" s="455"/>
      <c r="O101" s="455"/>
      <c r="P101" s="455"/>
      <c r="Q101" s="455"/>
      <c r="R101" s="455"/>
      <c r="S101" s="455"/>
      <c r="T101" s="455"/>
      <c r="U101" s="455"/>
      <c r="V101" s="455"/>
      <c r="W101" s="455"/>
      <c r="X101" s="455"/>
      <c r="Y101" s="455"/>
      <c r="Z101" s="455"/>
      <c r="AA101" s="455"/>
      <c r="AB101" s="455"/>
      <c r="AC101" s="455"/>
      <c r="AD101" s="455"/>
      <c r="AE101" s="455"/>
      <c r="AF101" s="455"/>
      <c r="AG101" s="455"/>
      <c r="AH101" s="455"/>
      <c r="AI101" s="455"/>
      <c r="AJ101" s="455"/>
      <c r="AK101" s="455"/>
      <c r="AL101" s="455"/>
      <c r="AM101" s="455"/>
      <c r="AN101" s="461"/>
      <c r="AO101" s="461"/>
      <c r="AP101" s="461"/>
      <c r="AQ101" s="455"/>
      <c r="AR101" s="455"/>
      <c r="AS101" s="455"/>
      <c r="AT101" s="455"/>
      <c r="AU101" s="455"/>
      <c r="AV101" s="455"/>
      <c r="AW101" s="455"/>
      <c r="AX101" s="455"/>
      <c r="AY101" s="455"/>
      <c r="AZ101" s="455"/>
      <c r="BA101" s="455"/>
      <c r="BB101" s="433"/>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5"/>
      <c r="DM101" s="55"/>
      <c r="DN101" s="55"/>
      <c r="DO101" s="55"/>
      <c r="DP101" s="55"/>
      <c r="DQ101" s="55"/>
      <c r="DR101" s="55"/>
      <c r="DS101" s="55"/>
      <c r="DT101" s="55"/>
      <c r="DU101" s="55"/>
      <c r="DV101" s="55"/>
      <c r="DW101" s="55"/>
      <c r="DX101" s="55"/>
      <c r="DY101" s="55"/>
      <c r="DZ101" s="55"/>
      <c r="EA101" s="55"/>
      <c r="EB101" s="55"/>
      <c r="EC101" s="55"/>
      <c r="ED101" s="55"/>
      <c r="EE101" s="55"/>
      <c r="EF101" s="55"/>
      <c r="EG101" s="55"/>
      <c r="EH101" s="55"/>
      <c r="EI101" s="55"/>
      <c r="EJ101" s="55"/>
      <c r="EK101" s="55"/>
      <c r="EL101" s="55"/>
      <c r="EM101" s="55"/>
      <c r="EN101" s="55"/>
    </row>
    <row r="102" spans="1:144" ht="15.75" customHeight="1" x14ac:dyDescent="0.25">
      <c r="A102" s="652"/>
      <c r="B102" s="459"/>
      <c r="C102" s="452"/>
      <c r="D102" s="433"/>
      <c r="E102" s="460"/>
      <c r="F102" s="455"/>
      <c r="G102" s="455"/>
      <c r="H102" s="455"/>
      <c r="I102" s="455"/>
      <c r="J102" s="455"/>
      <c r="K102" s="455"/>
      <c r="L102" s="455"/>
      <c r="M102" s="455"/>
      <c r="N102" s="455"/>
      <c r="O102" s="455"/>
      <c r="P102" s="455"/>
      <c r="Q102" s="455"/>
      <c r="R102" s="455"/>
      <c r="S102" s="455"/>
      <c r="T102" s="455"/>
      <c r="U102" s="455"/>
      <c r="V102" s="455"/>
      <c r="W102" s="455"/>
      <c r="X102" s="455"/>
      <c r="Y102" s="455"/>
      <c r="Z102" s="455"/>
      <c r="AA102" s="455"/>
      <c r="AB102" s="455"/>
      <c r="AC102" s="455"/>
      <c r="AD102" s="455"/>
      <c r="AE102" s="455"/>
      <c r="AF102" s="455"/>
      <c r="AG102" s="455"/>
      <c r="AH102" s="455"/>
      <c r="AI102" s="455"/>
      <c r="AJ102" s="455"/>
      <c r="AK102" s="455"/>
      <c r="AL102" s="455"/>
      <c r="AM102" s="455"/>
      <c r="AN102" s="461"/>
      <c r="AO102" s="461"/>
      <c r="AP102" s="461"/>
      <c r="AQ102" s="455"/>
      <c r="AR102" s="455"/>
      <c r="AS102" s="455"/>
      <c r="AT102" s="455"/>
      <c r="AU102" s="455"/>
      <c r="AV102" s="455"/>
      <c r="AW102" s="455"/>
      <c r="AX102" s="455"/>
      <c r="AY102" s="455"/>
      <c r="AZ102" s="455"/>
      <c r="BA102" s="455"/>
      <c r="BB102" s="433"/>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55"/>
      <c r="CA102" s="55"/>
      <c r="CB102" s="55"/>
      <c r="CC102" s="55"/>
      <c r="CD102" s="55"/>
      <c r="CE102" s="55"/>
      <c r="CF102" s="55"/>
      <c r="CG102" s="55"/>
      <c r="CH102" s="55"/>
      <c r="CI102" s="55"/>
      <c r="CJ102" s="55"/>
      <c r="CK102" s="55"/>
      <c r="CL102" s="55"/>
      <c r="CM102" s="55"/>
      <c r="CN102" s="55"/>
      <c r="CO102" s="55"/>
      <c r="CP102" s="55"/>
      <c r="CQ102" s="55"/>
      <c r="CR102" s="55"/>
      <c r="CS102" s="55"/>
      <c r="CT102" s="55"/>
      <c r="CU102" s="55"/>
      <c r="CV102" s="55"/>
      <c r="CW102" s="55"/>
      <c r="CX102" s="55"/>
      <c r="CY102" s="55"/>
      <c r="CZ102" s="55"/>
      <c r="DA102" s="55"/>
      <c r="DB102" s="55"/>
      <c r="DC102" s="55"/>
      <c r="DD102" s="55"/>
      <c r="DE102" s="55"/>
      <c r="DF102" s="55"/>
      <c r="DG102" s="55"/>
      <c r="DH102" s="55"/>
      <c r="DI102" s="55"/>
      <c r="DJ102" s="55"/>
      <c r="DK102" s="55"/>
      <c r="DL102" s="55"/>
      <c r="DM102" s="55"/>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row>
    <row r="103" spans="1:144" ht="15.75" customHeight="1" x14ac:dyDescent="0.25">
      <c r="A103" s="652"/>
      <c r="B103" s="459"/>
      <c r="C103" s="451"/>
      <c r="D103" s="433"/>
      <c r="E103" s="460"/>
      <c r="F103" s="455"/>
      <c r="G103" s="455"/>
      <c r="H103" s="455"/>
      <c r="I103" s="455"/>
      <c r="J103" s="455"/>
      <c r="K103" s="455"/>
      <c r="L103" s="455"/>
      <c r="M103" s="455"/>
      <c r="N103" s="455"/>
      <c r="O103" s="455"/>
      <c r="P103" s="455"/>
      <c r="Q103" s="455"/>
      <c r="R103" s="455"/>
      <c r="S103" s="455"/>
      <c r="T103" s="455"/>
      <c r="U103" s="455"/>
      <c r="V103" s="455"/>
      <c r="W103" s="455"/>
      <c r="X103" s="455"/>
      <c r="Y103" s="455"/>
      <c r="Z103" s="455"/>
      <c r="AA103" s="455"/>
      <c r="AB103" s="455"/>
      <c r="AC103" s="455"/>
      <c r="AD103" s="455"/>
      <c r="AE103" s="455"/>
      <c r="AF103" s="455"/>
      <c r="AG103" s="455"/>
      <c r="AH103" s="455"/>
      <c r="AI103" s="455"/>
      <c r="AJ103" s="455"/>
      <c r="AK103" s="455"/>
      <c r="AL103" s="455"/>
      <c r="AM103" s="455"/>
      <c r="AN103" s="461"/>
      <c r="AO103" s="461"/>
      <c r="AP103" s="461"/>
      <c r="AQ103" s="455"/>
      <c r="AR103" s="455"/>
      <c r="AS103" s="455"/>
      <c r="AT103" s="455"/>
      <c r="AU103" s="455"/>
      <c r="AV103" s="455"/>
      <c r="AW103" s="455"/>
      <c r="AX103" s="455"/>
      <c r="AY103" s="455"/>
      <c r="AZ103" s="455"/>
      <c r="BA103" s="455"/>
      <c r="BB103" s="433"/>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row>
    <row r="104" spans="1:144" ht="15.75" customHeight="1" x14ac:dyDescent="0.25">
      <c r="A104" s="652"/>
      <c r="B104" s="459"/>
      <c r="C104" s="451"/>
      <c r="D104" s="433"/>
      <c r="E104" s="460"/>
      <c r="F104" s="455"/>
      <c r="G104" s="455"/>
      <c r="H104" s="455"/>
      <c r="I104" s="455"/>
      <c r="J104" s="455"/>
      <c r="K104" s="455"/>
      <c r="L104" s="455"/>
      <c r="M104" s="455"/>
      <c r="N104" s="455"/>
      <c r="O104" s="455"/>
      <c r="P104" s="455"/>
      <c r="Q104" s="455"/>
      <c r="R104" s="455"/>
      <c r="S104" s="455"/>
      <c r="T104" s="455"/>
      <c r="U104" s="455"/>
      <c r="V104" s="455"/>
      <c r="W104" s="455"/>
      <c r="X104" s="455"/>
      <c r="Y104" s="455"/>
      <c r="Z104" s="455"/>
      <c r="AA104" s="455"/>
      <c r="AB104" s="455"/>
      <c r="AC104" s="455"/>
      <c r="AD104" s="455"/>
      <c r="AE104" s="455"/>
      <c r="AF104" s="455"/>
      <c r="AG104" s="455"/>
      <c r="AH104" s="455"/>
      <c r="AI104" s="455"/>
      <c r="AJ104" s="455"/>
      <c r="AK104" s="455"/>
      <c r="AL104" s="455"/>
      <c r="AM104" s="455"/>
      <c r="AN104" s="461"/>
      <c r="AO104" s="461"/>
      <c r="AP104" s="461"/>
      <c r="AQ104" s="455"/>
      <c r="AR104" s="455"/>
      <c r="AS104" s="455"/>
      <c r="AT104" s="455"/>
      <c r="AU104" s="455"/>
      <c r="AV104" s="455"/>
      <c r="AW104" s="455"/>
      <c r="AX104" s="455"/>
      <c r="AY104" s="455"/>
      <c r="AZ104" s="455"/>
      <c r="BA104" s="455"/>
      <c r="BB104" s="433"/>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c r="DB104" s="55"/>
      <c r="DC104" s="55"/>
      <c r="DD104" s="55"/>
      <c r="DE104" s="55"/>
      <c r="DF104" s="55"/>
      <c r="DG104" s="55"/>
      <c r="DH104" s="55"/>
      <c r="DI104" s="55"/>
      <c r="DJ104" s="55"/>
      <c r="DK104" s="55"/>
      <c r="DL104" s="55"/>
      <c r="DM104" s="55"/>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row>
    <row r="105" spans="1:144" ht="15.75" customHeight="1" x14ac:dyDescent="0.25">
      <c r="A105" s="652"/>
      <c r="B105" s="459"/>
      <c r="C105" s="452"/>
      <c r="D105" s="433"/>
      <c r="E105" s="460"/>
      <c r="F105" s="455"/>
      <c r="G105" s="455"/>
      <c r="H105" s="455"/>
      <c r="I105" s="455"/>
      <c r="J105" s="455"/>
      <c r="K105" s="455"/>
      <c r="L105" s="455"/>
      <c r="M105" s="455"/>
      <c r="N105" s="455"/>
      <c r="O105" s="455"/>
      <c r="P105" s="455"/>
      <c r="Q105" s="455"/>
      <c r="R105" s="455"/>
      <c r="S105" s="455"/>
      <c r="T105" s="455"/>
      <c r="U105" s="455"/>
      <c r="V105" s="455"/>
      <c r="W105" s="455"/>
      <c r="X105" s="455"/>
      <c r="Y105" s="455"/>
      <c r="Z105" s="455"/>
      <c r="AA105" s="455"/>
      <c r="AB105" s="455"/>
      <c r="AC105" s="455"/>
      <c r="AD105" s="455"/>
      <c r="AE105" s="455"/>
      <c r="AF105" s="455"/>
      <c r="AG105" s="455"/>
      <c r="AH105" s="455"/>
      <c r="AI105" s="455"/>
      <c r="AJ105" s="455"/>
      <c r="AK105" s="455"/>
      <c r="AL105" s="455"/>
      <c r="AM105" s="455"/>
      <c r="AN105" s="461"/>
      <c r="AO105" s="461"/>
      <c r="AP105" s="461"/>
      <c r="AQ105" s="455"/>
      <c r="AR105" s="455"/>
      <c r="AS105" s="455"/>
      <c r="AT105" s="455"/>
      <c r="AU105" s="455"/>
      <c r="AV105" s="455"/>
      <c r="AW105" s="455"/>
      <c r="AX105" s="455"/>
      <c r="AY105" s="455"/>
      <c r="AZ105" s="455"/>
      <c r="BA105" s="455"/>
      <c r="BB105" s="433"/>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c r="EN105" s="55"/>
    </row>
    <row r="106" spans="1:144" ht="15.75" customHeight="1" x14ac:dyDescent="0.25">
      <c r="A106" s="652"/>
      <c r="B106" s="459"/>
      <c r="C106" s="452"/>
      <c r="D106" s="433"/>
      <c r="E106" s="460"/>
      <c r="F106" s="455"/>
      <c r="G106" s="455"/>
      <c r="H106" s="455"/>
      <c r="I106" s="455"/>
      <c r="J106" s="455"/>
      <c r="K106" s="455"/>
      <c r="L106" s="455"/>
      <c r="M106" s="455"/>
      <c r="N106" s="455"/>
      <c r="O106" s="455"/>
      <c r="P106" s="455"/>
      <c r="Q106" s="455"/>
      <c r="R106" s="455"/>
      <c r="S106" s="455"/>
      <c r="T106" s="455"/>
      <c r="U106" s="455"/>
      <c r="V106" s="455"/>
      <c r="W106" s="455"/>
      <c r="X106" s="455"/>
      <c r="Y106" s="455"/>
      <c r="Z106" s="455"/>
      <c r="AA106" s="455"/>
      <c r="AB106" s="455"/>
      <c r="AC106" s="455"/>
      <c r="AD106" s="455"/>
      <c r="AE106" s="455"/>
      <c r="AF106" s="455"/>
      <c r="AG106" s="455"/>
      <c r="AH106" s="455"/>
      <c r="AI106" s="455"/>
      <c r="AJ106" s="455"/>
      <c r="AK106" s="455"/>
      <c r="AL106" s="455"/>
      <c r="AM106" s="455"/>
      <c r="AN106" s="461"/>
      <c r="AO106" s="461"/>
      <c r="AP106" s="461"/>
      <c r="AQ106" s="455"/>
      <c r="AR106" s="455"/>
      <c r="AS106" s="455"/>
      <c r="AT106" s="455"/>
      <c r="AU106" s="455"/>
      <c r="AV106" s="455"/>
      <c r="AW106" s="455"/>
      <c r="AX106" s="455"/>
      <c r="AY106" s="455"/>
      <c r="AZ106" s="455"/>
      <c r="BA106" s="455"/>
      <c r="BB106" s="433"/>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row>
    <row r="107" spans="1:144" ht="15.75" customHeight="1" x14ac:dyDescent="0.25">
      <c r="A107" s="652"/>
      <c r="B107" s="459"/>
      <c r="C107" s="452"/>
      <c r="D107" s="433"/>
      <c r="E107" s="460"/>
      <c r="F107" s="455"/>
      <c r="G107" s="455"/>
      <c r="H107" s="455"/>
      <c r="I107" s="455"/>
      <c r="J107" s="455"/>
      <c r="K107" s="455"/>
      <c r="L107" s="455"/>
      <c r="M107" s="455"/>
      <c r="N107" s="455"/>
      <c r="O107" s="455"/>
      <c r="P107" s="455"/>
      <c r="Q107" s="455"/>
      <c r="R107" s="455"/>
      <c r="S107" s="455"/>
      <c r="T107" s="455"/>
      <c r="U107" s="455"/>
      <c r="V107" s="455"/>
      <c r="W107" s="455"/>
      <c r="X107" s="455"/>
      <c r="Y107" s="455"/>
      <c r="Z107" s="455"/>
      <c r="AA107" s="455"/>
      <c r="AB107" s="455"/>
      <c r="AC107" s="455"/>
      <c r="AD107" s="455"/>
      <c r="AE107" s="455"/>
      <c r="AF107" s="455"/>
      <c r="AG107" s="455"/>
      <c r="AH107" s="455"/>
      <c r="AI107" s="455"/>
      <c r="AJ107" s="455"/>
      <c r="AK107" s="455"/>
      <c r="AL107" s="455"/>
      <c r="AM107" s="455"/>
      <c r="AN107" s="461"/>
      <c r="AO107" s="461"/>
      <c r="AP107" s="461"/>
      <c r="AQ107" s="455"/>
      <c r="AR107" s="455"/>
      <c r="AS107" s="455"/>
      <c r="AT107" s="455"/>
      <c r="AU107" s="455"/>
      <c r="AV107" s="455"/>
      <c r="AW107" s="455"/>
      <c r="AX107" s="455"/>
      <c r="AY107" s="455"/>
      <c r="AZ107" s="455"/>
      <c r="BA107" s="455"/>
      <c r="BB107" s="433"/>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55"/>
      <c r="DM107" s="55"/>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row>
    <row r="108" spans="1:144" ht="15.75" customHeight="1" x14ac:dyDescent="0.25">
      <c r="A108" s="652"/>
      <c r="B108" s="459"/>
      <c r="C108" s="451"/>
      <c r="D108" s="433"/>
      <c r="E108" s="460"/>
      <c r="F108" s="451"/>
      <c r="G108" s="451"/>
      <c r="H108" s="451"/>
      <c r="I108" s="451"/>
      <c r="J108" s="451"/>
      <c r="K108" s="451"/>
      <c r="L108" s="451"/>
      <c r="M108" s="451"/>
      <c r="N108" s="451"/>
      <c r="O108" s="451"/>
      <c r="P108" s="451"/>
      <c r="Q108" s="451"/>
      <c r="R108" s="451"/>
      <c r="S108" s="451"/>
      <c r="T108" s="451"/>
      <c r="U108" s="451"/>
      <c r="V108" s="451"/>
      <c r="W108" s="451"/>
      <c r="X108" s="451"/>
      <c r="Y108" s="451"/>
      <c r="Z108" s="451"/>
      <c r="AA108" s="451"/>
      <c r="AB108" s="451"/>
      <c r="AC108" s="451"/>
      <c r="AD108" s="451"/>
      <c r="AE108" s="451"/>
      <c r="AF108" s="451"/>
      <c r="AG108" s="451"/>
      <c r="AH108" s="451"/>
      <c r="AI108" s="451"/>
      <c r="AJ108" s="451"/>
      <c r="AK108" s="451"/>
      <c r="AL108" s="451"/>
      <c r="AM108" s="451"/>
      <c r="AN108" s="461"/>
      <c r="AO108" s="461"/>
      <c r="AP108" s="461"/>
      <c r="AQ108" s="451"/>
      <c r="AR108" s="451"/>
      <c r="AS108" s="451"/>
      <c r="AT108" s="451"/>
      <c r="AU108" s="451"/>
      <c r="AV108" s="451"/>
      <c r="AW108" s="451"/>
      <c r="AX108" s="451"/>
      <c r="AY108" s="451"/>
      <c r="AZ108" s="451"/>
      <c r="BA108" s="451"/>
      <c r="BB108" s="433"/>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55"/>
      <c r="DM108" s="55"/>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row>
    <row r="109" spans="1:144" x14ac:dyDescent="0.25">
      <c r="A109" s="652"/>
      <c r="B109" s="459"/>
      <c r="C109" s="452"/>
      <c r="D109" s="452"/>
      <c r="E109" s="460"/>
      <c r="F109" s="451"/>
      <c r="G109" s="451"/>
      <c r="H109" s="451"/>
      <c r="I109" s="451"/>
      <c r="J109" s="451"/>
      <c r="K109" s="451"/>
      <c r="L109" s="451"/>
      <c r="M109" s="451"/>
      <c r="N109" s="451"/>
      <c r="O109" s="451"/>
      <c r="P109" s="451"/>
      <c r="Q109" s="451"/>
      <c r="R109" s="451"/>
      <c r="S109" s="451"/>
      <c r="T109" s="451"/>
      <c r="U109" s="451"/>
      <c r="V109" s="451"/>
      <c r="W109" s="451"/>
      <c r="X109" s="451"/>
      <c r="Y109" s="451"/>
      <c r="Z109" s="451"/>
      <c r="AA109" s="451"/>
      <c r="AB109" s="451"/>
      <c r="AC109" s="451"/>
      <c r="AD109" s="451"/>
      <c r="AE109" s="451"/>
      <c r="AF109" s="451"/>
      <c r="AG109" s="451"/>
      <c r="AH109" s="451"/>
      <c r="AI109" s="451"/>
      <c r="AJ109" s="451"/>
      <c r="AK109" s="451"/>
      <c r="AL109" s="449"/>
      <c r="AM109" s="449"/>
      <c r="AN109" s="461"/>
      <c r="AO109" s="461"/>
      <c r="AP109" s="461"/>
      <c r="AQ109" s="449"/>
      <c r="AR109" s="449"/>
      <c r="AS109" s="449"/>
      <c r="AT109" s="449"/>
      <c r="AU109" s="449"/>
      <c r="AV109" s="449"/>
      <c r="AW109" s="449"/>
      <c r="AX109" s="449"/>
      <c r="AY109" s="449"/>
      <c r="AZ109" s="449"/>
      <c r="BA109" s="449"/>
      <c r="BB109" s="433"/>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row>
    <row r="110" spans="1:144" x14ac:dyDescent="0.25">
      <c r="A110" s="652"/>
      <c r="B110" s="459"/>
      <c r="C110" s="452"/>
      <c r="D110" s="433"/>
      <c r="E110" s="460"/>
      <c r="F110" s="451"/>
      <c r="G110" s="451"/>
      <c r="H110" s="451"/>
      <c r="I110" s="451"/>
      <c r="J110" s="451"/>
      <c r="K110" s="451"/>
      <c r="L110" s="451"/>
      <c r="M110" s="451"/>
      <c r="N110" s="451"/>
      <c r="O110" s="451"/>
      <c r="P110" s="451"/>
      <c r="Q110" s="451"/>
      <c r="R110" s="451"/>
      <c r="S110" s="451"/>
      <c r="T110" s="451"/>
      <c r="U110" s="451"/>
      <c r="V110" s="451"/>
      <c r="W110" s="451"/>
      <c r="X110" s="451"/>
      <c r="Y110" s="451"/>
      <c r="Z110" s="451"/>
      <c r="AA110" s="451"/>
      <c r="AB110" s="451"/>
      <c r="AC110" s="451"/>
      <c r="AD110" s="451"/>
      <c r="AE110" s="451"/>
      <c r="AF110" s="451"/>
      <c r="AG110" s="451"/>
      <c r="AH110" s="451"/>
      <c r="AI110" s="451"/>
      <c r="AJ110" s="451"/>
      <c r="AK110" s="451"/>
      <c r="AL110" s="449"/>
      <c r="AM110" s="449"/>
      <c r="AN110" s="461"/>
      <c r="AO110" s="461"/>
      <c r="AP110" s="461"/>
      <c r="AQ110" s="449"/>
      <c r="AR110" s="449"/>
      <c r="AS110" s="449"/>
      <c r="AT110" s="449"/>
      <c r="AU110" s="449"/>
      <c r="AV110" s="449"/>
      <c r="AW110" s="449"/>
      <c r="AX110" s="449"/>
      <c r="AY110" s="449"/>
      <c r="AZ110" s="449"/>
      <c r="BA110" s="449"/>
      <c r="BB110" s="433"/>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5"/>
      <c r="DV110" s="55"/>
      <c r="DW110" s="55"/>
      <c r="DX110" s="55"/>
      <c r="DY110" s="55"/>
      <c r="DZ110" s="55"/>
      <c r="EA110" s="55"/>
      <c r="EB110" s="55"/>
      <c r="EC110" s="55"/>
      <c r="ED110" s="55"/>
      <c r="EE110" s="55"/>
      <c r="EF110" s="55"/>
      <c r="EG110" s="55"/>
      <c r="EH110" s="55"/>
      <c r="EI110" s="55"/>
      <c r="EJ110" s="55"/>
      <c r="EK110" s="55"/>
      <c r="EL110" s="55"/>
      <c r="EM110" s="55"/>
      <c r="EN110" s="55"/>
    </row>
    <row r="111" spans="1:144" x14ac:dyDescent="0.25">
      <c r="A111" s="651"/>
      <c r="B111" s="462"/>
      <c r="C111" s="452"/>
      <c r="D111" s="433"/>
      <c r="E111" s="460"/>
      <c r="F111" s="451"/>
      <c r="G111" s="451"/>
      <c r="H111" s="451"/>
      <c r="I111" s="451"/>
      <c r="J111" s="451"/>
      <c r="K111" s="451"/>
      <c r="L111" s="451"/>
      <c r="M111" s="451"/>
      <c r="N111" s="451"/>
      <c r="O111" s="451"/>
      <c r="P111" s="451"/>
      <c r="Q111" s="451"/>
      <c r="R111" s="451"/>
      <c r="S111" s="451"/>
      <c r="T111" s="451"/>
      <c r="U111" s="451"/>
      <c r="V111" s="451"/>
      <c r="W111" s="451"/>
      <c r="X111" s="451"/>
      <c r="Y111" s="451"/>
      <c r="Z111" s="451"/>
      <c r="AA111" s="451"/>
      <c r="AB111" s="451"/>
      <c r="AC111" s="451"/>
      <c r="AD111" s="451"/>
      <c r="AE111" s="451"/>
      <c r="AF111" s="451"/>
      <c r="AG111" s="451"/>
      <c r="AH111" s="451"/>
      <c r="AI111" s="451"/>
      <c r="AJ111" s="451"/>
      <c r="AK111" s="451"/>
      <c r="AL111" s="449"/>
      <c r="AM111" s="449"/>
      <c r="AN111" s="461"/>
      <c r="AO111" s="461"/>
      <c r="AP111" s="461"/>
      <c r="AQ111" s="449"/>
      <c r="AR111" s="449"/>
      <c r="AS111" s="449"/>
      <c r="AT111" s="449"/>
      <c r="AU111" s="449"/>
      <c r="AV111" s="449"/>
      <c r="AW111" s="449"/>
      <c r="AX111" s="449"/>
      <c r="AY111" s="449"/>
      <c r="AZ111" s="449"/>
      <c r="BA111" s="449"/>
      <c r="BB111" s="433"/>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c r="BZ111" s="55"/>
      <c r="CA111" s="55"/>
      <c r="CB111" s="55"/>
      <c r="CC111" s="55"/>
      <c r="CD111" s="55"/>
      <c r="CE111" s="55"/>
      <c r="CF111" s="55"/>
      <c r="CG111" s="55"/>
      <c r="CH111" s="55"/>
      <c r="CI111" s="55"/>
      <c r="CJ111" s="55"/>
      <c r="CK111" s="55"/>
      <c r="CL111" s="55"/>
      <c r="CM111" s="55"/>
      <c r="CN111" s="55"/>
      <c r="CO111" s="55"/>
      <c r="CP111" s="55"/>
      <c r="CQ111" s="55"/>
      <c r="CR111" s="55"/>
      <c r="CS111" s="55"/>
      <c r="CT111" s="55"/>
      <c r="CU111" s="55"/>
      <c r="CV111" s="55"/>
      <c r="CW111" s="55"/>
      <c r="CX111" s="55"/>
      <c r="CY111" s="55"/>
      <c r="CZ111" s="55"/>
      <c r="DA111" s="55"/>
      <c r="DB111" s="55"/>
      <c r="DC111" s="55"/>
      <c r="DD111" s="55"/>
      <c r="DE111" s="55"/>
      <c r="DF111" s="55"/>
      <c r="DG111" s="55"/>
      <c r="DH111" s="55"/>
      <c r="DI111" s="55"/>
      <c r="DJ111" s="55"/>
      <c r="DK111" s="55"/>
      <c r="DL111" s="55"/>
      <c r="DM111" s="55"/>
      <c r="DN111" s="55"/>
      <c r="DO111" s="55"/>
      <c r="DP111" s="55"/>
      <c r="DQ111" s="55"/>
      <c r="DR111" s="55"/>
      <c r="DS111" s="55"/>
      <c r="DT111" s="55"/>
      <c r="DU111" s="55"/>
      <c r="DV111" s="55"/>
      <c r="DW111" s="55"/>
      <c r="DX111" s="55"/>
      <c r="DY111" s="55"/>
      <c r="DZ111" s="55"/>
      <c r="EA111" s="55"/>
      <c r="EB111" s="55"/>
      <c r="EC111" s="55"/>
      <c r="ED111" s="55"/>
      <c r="EE111" s="55"/>
      <c r="EF111" s="55"/>
      <c r="EG111" s="55"/>
      <c r="EH111" s="55"/>
      <c r="EI111" s="55"/>
      <c r="EJ111" s="55"/>
      <c r="EK111" s="55"/>
      <c r="EL111" s="55"/>
      <c r="EM111" s="55"/>
      <c r="EN111" s="55"/>
    </row>
    <row r="112" spans="1:144" x14ac:dyDescent="0.25">
      <c r="A112" s="651"/>
      <c r="B112" s="462"/>
      <c r="C112" s="452"/>
      <c r="D112" s="433"/>
      <c r="E112" s="460"/>
      <c r="F112" s="451"/>
      <c r="G112" s="451"/>
      <c r="H112" s="451"/>
      <c r="I112" s="451"/>
      <c r="J112" s="451"/>
      <c r="K112" s="451"/>
      <c r="L112" s="451"/>
      <c r="M112" s="451"/>
      <c r="N112" s="451"/>
      <c r="O112" s="451"/>
      <c r="P112" s="451"/>
      <c r="Q112" s="451"/>
      <c r="R112" s="451"/>
      <c r="S112" s="451"/>
      <c r="T112" s="451"/>
      <c r="U112" s="451"/>
      <c r="V112" s="451"/>
      <c r="W112" s="451"/>
      <c r="X112" s="451"/>
      <c r="Y112" s="451"/>
      <c r="Z112" s="451"/>
      <c r="AA112" s="451"/>
      <c r="AB112" s="451"/>
      <c r="AC112" s="451"/>
      <c r="AD112" s="451"/>
      <c r="AE112" s="451"/>
      <c r="AF112" s="451"/>
      <c r="AG112" s="451"/>
      <c r="AH112" s="451"/>
      <c r="AI112" s="451"/>
      <c r="AJ112" s="451"/>
      <c r="AK112" s="451"/>
      <c r="AL112" s="449"/>
      <c r="AM112" s="449"/>
      <c r="AN112" s="461"/>
      <c r="AO112" s="461"/>
      <c r="AP112" s="461"/>
      <c r="AQ112" s="449"/>
      <c r="AR112" s="449"/>
      <c r="AS112" s="449"/>
      <c r="AT112" s="449"/>
      <c r="AU112" s="449"/>
      <c r="AV112" s="449"/>
      <c r="AW112" s="449"/>
      <c r="AX112" s="449"/>
      <c r="AY112" s="449"/>
      <c r="AZ112" s="449"/>
      <c r="BA112" s="449"/>
      <c r="BB112" s="433"/>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c r="DB112" s="55"/>
      <c r="DC112" s="55"/>
      <c r="DD112" s="55"/>
      <c r="DE112" s="55"/>
      <c r="DF112" s="55"/>
      <c r="DG112" s="55"/>
      <c r="DH112" s="55"/>
      <c r="DI112" s="55"/>
      <c r="DJ112" s="55"/>
      <c r="DK112" s="55"/>
      <c r="DL112" s="55"/>
      <c r="DM112" s="55"/>
      <c r="DN112" s="55"/>
      <c r="DO112" s="55"/>
      <c r="DP112" s="55"/>
      <c r="DQ112" s="55"/>
      <c r="DR112" s="55"/>
      <c r="DS112" s="55"/>
      <c r="DT112" s="55"/>
      <c r="DU112" s="55"/>
      <c r="DV112" s="55"/>
      <c r="DW112" s="55"/>
      <c r="DX112" s="55"/>
      <c r="DY112" s="55"/>
      <c r="DZ112" s="55"/>
      <c r="EA112" s="55"/>
      <c r="EB112" s="55"/>
      <c r="EC112" s="55"/>
      <c r="ED112" s="55"/>
      <c r="EE112" s="55"/>
      <c r="EF112" s="55"/>
      <c r="EG112" s="55"/>
      <c r="EH112" s="55"/>
      <c r="EI112" s="55"/>
      <c r="EJ112" s="55"/>
      <c r="EK112" s="55"/>
      <c r="EL112" s="55"/>
      <c r="EM112" s="55"/>
      <c r="EN112" s="55"/>
    </row>
    <row r="113" spans="1:144" x14ac:dyDescent="0.25">
      <c r="A113" s="652"/>
      <c r="B113" s="459"/>
      <c r="C113" s="452"/>
      <c r="D113" s="433"/>
      <c r="E113" s="460"/>
      <c r="F113" s="451"/>
      <c r="G113" s="451"/>
      <c r="H113" s="451"/>
      <c r="I113" s="451"/>
      <c r="J113" s="451"/>
      <c r="K113" s="451"/>
      <c r="L113" s="451"/>
      <c r="M113" s="451"/>
      <c r="N113" s="451"/>
      <c r="O113" s="451"/>
      <c r="P113" s="451"/>
      <c r="Q113" s="451"/>
      <c r="R113" s="451"/>
      <c r="S113" s="451"/>
      <c r="T113" s="451"/>
      <c r="U113" s="451"/>
      <c r="V113" s="451"/>
      <c r="W113" s="451"/>
      <c r="X113" s="451"/>
      <c r="Y113" s="451"/>
      <c r="Z113" s="451"/>
      <c r="AA113" s="451"/>
      <c r="AB113" s="451"/>
      <c r="AC113" s="451"/>
      <c r="AD113" s="451"/>
      <c r="AE113" s="451"/>
      <c r="AF113" s="451"/>
      <c r="AG113" s="451"/>
      <c r="AH113" s="451"/>
      <c r="AI113" s="451"/>
      <c r="AJ113" s="451"/>
      <c r="AK113" s="451"/>
      <c r="AL113" s="449"/>
      <c r="AM113" s="449"/>
      <c r="AN113" s="461"/>
      <c r="AO113" s="461"/>
      <c r="AP113" s="461"/>
      <c r="AQ113" s="449"/>
      <c r="AR113" s="449"/>
      <c r="AS113" s="449"/>
      <c r="AT113" s="449"/>
      <c r="AU113" s="449"/>
      <c r="AV113" s="449"/>
      <c r="AW113" s="449"/>
      <c r="AX113" s="449"/>
      <c r="AY113" s="449"/>
      <c r="AZ113" s="449"/>
      <c r="BA113" s="449"/>
      <c r="BB113" s="433"/>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c r="BZ113" s="55"/>
      <c r="CA113" s="55"/>
      <c r="CB113" s="55"/>
      <c r="CC113" s="55"/>
      <c r="CD113" s="55"/>
      <c r="CE113" s="55"/>
      <c r="CF113" s="55"/>
      <c r="CG113" s="55"/>
      <c r="CH113" s="55"/>
      <c r="CI113" s="55"/>
      <c r="CJ113" s="55"/>
      <c r="CK113" s="55"/>
      <c r="CL113" s="55"/>
      <c r="CM113" s="55"/>
      <c r="CN113" s="55"/>
      <c r="CO113" s="55"/>
      <c r="CP113" s="55"/>
      <c r="CQ113" s="55"/>
      <c r="CR113" s="55"/>
      <c r="CS113" s="55"/>
      <c r="CT113" s="55"/>
      <c r="CU113" s="55"/>
      <c r="CV113" s="55"/>
      <c r="CW113" s="55"/>
      <c r="CX113" s="55"/>
      <c r="CY113" s="55"/>
      <c r="CZ113" s="55"/>
      <c r="DA113" s="55"/>
      <c r="DB113" s="55"/>
      <c r="DC113" s="55"/>
      <c r="DD113" s="55"/>
      <c r="DE113" s="55"/>
      <c r="DF113" s="55"/>
      <c r="DG113" s="55"/>
      <c r="DH113" s="55"/>
      <c r="DI113" s="55"/>
      <c r="DJ113" s="55"/>
      <c r="DK113" s="55"/>
      <c r="DL113" s="55"/>
      <c r="DM113" s="55"/>
      <c r="DN113" s="55"/>
      <c r="DO113" s="55"/>
      <c r="DP113" s="55"/>
      <c r="DQ113" s="55"/>
      <c r="DR113" s="55"/>
      <c r="DS113" s="55"/>
      <c r="DT113" s="55"/>
      <c r="DU113" s="55"/>
      <c r="DV113" s="55"/>
      <c r="DW113" s="55"/>
      <c r="DX113" s="55"/>
      <c r="DY113" s="55"/>
      <c r="DZ113" s="55"/>
      <c r="EA113" s="55"/>
      <c r="EB113" s="55"/>
      <c r="EC113" s="55"/>
      <c r="ED113" s="55"/>
      <c r="EE113" s="55"/>
      <c r="EF113" s="55"/>
      <c r="EG113" s="55"/>
      <c r="EH113" s="55"/>
      <c r="EI113" s="55"/>
      <c r="EJ113" s="55"/>
      <c r="EK113" s="55"/>
      <c r="EL113" s="55"/>
      <c r="EM113" s="55"/>
      <c r="EN113" s="55"/>
    </row>
    <row r="114" spans="1:144" x14ac:dyDescent="0.25">
      <c r="A114" s="652"/>
      <c r="B114" s="459"/>
      <c r="C114" s="452"/>
      <c r="D114" s="433"/>
      <c r="E114" s="460"/>
      <c r="F114" s="451"/>
      <c r="G114" s="451"/>
      <c r="H114" s="451"/>
      <c r="I114" s="451"/>
      <c r="J114" s="451"/>
      <c r="K114" s="451"/>
      <c r="L114" s="451"/>
      <c r="M114" s="451"/>
      <c r="N114" s="451"/>
      <c r="O114" s="451"/>
      <c r="P114" s="451"/>
      <c r="Q114" s="451"/>
      <c r="R114" s="451"/>
      <c r="S114" s="451"/>
      <c r="T114" s="451"/>
      <c r="U114" s="451"/>
      <c r="V114" s="451"/>
      <c r="W114" s="451"/>
      <c r="X114" s="451"/>
      <c r="Y114" s="451"/>
      <c r="Z114" s="451"/>
      <c r="AA114" s="451"/>
      <c r="AB114" s="451"/>
      <c r="AC114" s="451"/>
      <c r="AD114" s="451"/>
      <c r="AE114" s="451"/>
      <c r="AF114" s="451"/>
      <c r="AG114" s="451"/>
      <c r="AH114" s="451"/>
      <c r="AI114" s="451"/>
      <c r="AJ114" s="451"/>
      <c r="AK114" s="451"/>
      <c r="AL114" s="449"/>
      <c r="AM114" s="449"/>
      <c r="AN114" s="461"/>
      <c r="AO114" s="461"/>
      <c r="AP114" s="461"/>
      <c r="AQ114" s="449"/>
      <c r="AR114" s="449"/>
      <c r="AS114" s="449"/>
      <c r="AT114" s="449"/>
      <c r="AU114" s="449"/>
      <c r="AV114" s="449"/>
      <c r="AW114" s="449"/>
      <c r="AX114" s="449"/>
      <c r="AY114" s="449"/>
      <c r="AZ114" s="449"/>
      <c r="BA114" s="449"/>
      <c r="BB114" s="433"/>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55"/>
      <c r="DM114" s="55"/>
      <c r="DN114" s="55"/>
      <c r="DO114" s="55"/>
      <c r="DP114" s="55"/>
      <c r="DQ114" s="55"/>
      <c r="DR114" s="55"/>
      <c r="DS114" s="55"/>
      <c r="DT114" s="55"/>
      <c r="DU114" s="55"/>
      <c r="DV114" s="55"/>
      <c r="DW114" s="55"/>
      <c r="DX114" s="55"/>
      <c r="DY114" s="55"/>
      <c r="DZ114" s="55"/>
      <c r="EA114" s="55"/>
      <c r="EB114" s="55"/>
      <c r="EC114" s="55"/>
      <c r="ED114" s="55"/>
      <c r="EE114" s="55"/>
      <c r="EF114" s="55"/>
      <c r="EG114" s="55"/>
      <c r="EH114" s="55"/>
      <c r="EI114" s="55"/>
      <c r="EJ114" s="55"/>
      <c r="EK114" s="55"/>
      <c r="EL114" s="55"/>
      <c r="EM114" s="55"/>
      <c r="EN114" s="55"/>
    </row>
    <row r="115" spans="1:144" x14ac:dyDescent="0.25">
      <c r="A115" s="652"/>
      <c r="B115" s="459"/>
      <c r="C115" s="452"/>
      <c r="D115" s="452"/>
      <c r="E115" s="460"/>
      <c r="F115" s="451"/>
      <c r="G115" s="451"/>
      <c r="H115" s="451"/>
      <c r="I115" s="451"/>
      <c r="J115" s="451"/>
      <c r="K115" s="451"/>
      <c r="L115" s="451"/>
      <c r="M115" s="451"/>
      <c r="N115" s="451"/>
      <c r="O115" s="451"/>
      <c r="P115" s="451"/>
      <c r="Q115" s="451"/>
      <c r="R115" s="451"/>
      <c r="S115" s="451"/>
      <c r="T115" s="451"/>
      <c r="U115" s="451"/>
      <c r="V115" s="451"/>
      <c r="W115" s="451"/>
      <c r="X115" s="451"/>
      <c r="Y115" s="451"/>
      <c r="Z115" s="451"/>
      <c r="AA115" s="451"/>
      <c r="AB115" s="451"/>
      <c r="AC115" s="451"/>
      <c r="AD115" s="451"/>
      <c r="AE115" s="451"/>
      <c r="AF115" s="451"/>
      <c r="AG115" s="451"/>
      <c r="AH115" s="451"/>
      <c r="AI115" s="451"/>
      <c r="AJ115" s="451"/>
      <c r="AK115" s="451"/>
      <c r="AL115" s="449"/>
      <c r="AM115" s="449"/>
      <c r="AN115" s="461"/>
      <c r="AO115" s="461"/>
      <c r="AP115" s="461"/>
      <c r="AQ115" s="449"/>
      <c r="AR115" s="449"/>
      <c r="AS115" s="449"/>
      <c r="AT115" s="449"/>
      <c r="AU115" s="449"/>
      <c r="AV115" s="449"/>
      <c r="AW115" s="449"/>
      <c r="AX115" s="449"/>
      <c r="AY115" s="449"/>
      <c r="AZ115" s="449"/>
      <c r="BA115" s="449"/>
      <c r="BB115" s="433"/>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row>
    <row r="116" spans="1:144" x14ac:dyDescent="0.25">
      <c r="A116" s="651"/>
      <c r="B116" s="462"/>
      <c r="C116" s="452"/>
      <c r="D116" s="433"/>
      <c r="E116" s="460"/>
      <c r="F116" s="451"/>
      <c r="G116" s="451"/>
      <c r="H116" s="451"/>
      <c r="I116" s="451"/>
      <c r="J116" s="451"/>
      <c r="K116" s="451"/>
      <c r="L116" s="451"/>
      <c r="M116" s="451"/>
      <c r="N116" s="451"/>
      <c r="O116" s="451"/>
      <c r="P116" s="451"/>
      <c r="Q116" s="451"/>
      <c r="R116" s="451"/>
      <c r="S116" s="451"/>
      <c r="T116" s="451"/>
      <c r="U116" s="451"/>
      <c r="V116" s="451"/>
      <c r="W116" s="451"/>
      <c r="X116" s="451"/>
      <c r="Y116" s="451"/>
      <c r="Z116" s="451"/>
      <c r="AA116" s="451"/>
      <c r="AB116" s="451"/>
      <c r="AC116" s="451"/>
      <c r="AD116" s="451"/>
      <c r="AE116" s="451"/>
      <c r="AF116" s="451"/>
      <c r="AG116" s="451"/>
      <c r="AH116" s="451"/>
      <c r="AI116" s="451"/>
      <c r="AJ116" s="451"/>
      <c r="AK116" s="451"/>
      <c r="AL116" s="449"/>
      <c r="AM116" s="449"/>
      <c r="AN116" s="461"/>
      <c r="AO116" s="461"/>
      <c r="AP116" s="461"/>
      <c r="AQ116" s="449"/>
      <c r="AR116" s="449"/>
      <c r="AS116" s="449"/>
      <c r="AT116" s="449"/>
      <c r="AU116" s="449"/>
      <c r="AV116" s="449"/>
      <c r="AW116" s="449"/>
      <c r="AX116" s="449"/>
      <c r="AY116" s="449"/>
      <c r="AZ116" s="449"/>
      <c r="BA116" s="449"/>
      <c r="BB116" s="433"/>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row>
    <row r="117" spans="1:144" x14ac:dyDescent="0.25">
      <c r="A117" s="651"/>
      <c r="B117" s="462"/>
      <c r="C117" s="452"/>
      <c r="D117" s="433"/>
      <c r="E117" s="460"/>
      <c r="F117" s="451"/>
      <c r="G117" s="451"/>
      <c r="H117" s="451"/>
      <c r="I117" s="451"/>
      <c r="J117" s="451"/>
      <c r="K117" s="451"/>
      <c r="L117" s="451"/>
      <c r="M117" s="451"/>
      <c r="N117" s="451"/>
      <c r="O117" s="451"/>
      <c r="P117" s="451"/>
      <c r="Q117" s="451"/>
      <c r="R117" s="451"/>
      <c r="S117" s="451"/>
      <c r="T117" s="451"/>
      <c r="U117" s="451"/>
      <c r="V117" s="451"/>
      <c r="W117" s="451"/>
      <c r="X117" s="451"/>
      <c r="Y117" s="451"/>
      <c r="Z117" s="451"/>
      <c r="AA117" s="451"/>
      <c r="AB117" s="451"/>
      <c r="AC117" s="451"/>
      <c r="AD117" s="451"/>
      <c r="AE117" s="451"/>
      <c r="AF117" s="451"/>
      <c r="AG117" s="451"/>
      <c r="AH117" s="451"/>
      <c r="AI117" s="451"/>
      <c r="AJ117" s="451"/>
      <c r="AK117" s="451"/>
      <c r="AL117" s="449"/>
      <c r="AM117" s="449"/>
      <c r="AN117" s="461"/>
      <c r="AO117" s="461"/>
      <c r="AP117" s="461"/>
      <c r="AQ117" s="449"/>
      <c r="AR117" s="449"/>
      <c r="AS117" s="449"/>
      <c r="AT117" s="449"/>
      <c r="AU117" s="449"/>
      <c r="AV117" s="449"/>
      <c r="AW117" s="449"/>
      <c r="AX117" s="449"/>
      <c r="AY117" s="449"/>
      <c r="AZ117" s="449"/>
      <c r="BA117" s="449"/>
      <c r="BB117" s="433"/>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row>
    <row r="118" spans="1:144" x14ac:dyDescent="0.25">
      <c r="A118" s="651"/>
      <c r="B118" s="462"/>
      <c r="C118" s="452"/>
      <c r="D118" s="433"/>
      <c r="E118" s="460"/>
      <c r="F118" s="451"/>
      <c r="G118" s="451"/>
      <c r="H118" s="451"/>
      <c r="I118" s="451"/>
      <c r="J118" s="451"/>
      <c r="K118" s="451"/>
      <c r="L118" s="451"/>
      <c r="M118" s="451"/>
      <c r="N118" s="451"/>
      <c r="O118" s="451"/>
      <c r="P118" s="451"/>
      <c r="Q118" s="451"/>
      <c r="R118" s="451"/>
      <c r="S118" s="451"/>
      <c r="T118" s="451"/>
      <c r="U118" s="451"/>
      <c r="V118" s="451"/>
      <c r="W118" s="451"/>
      <c r="X118" s="451"/>
      <c r="Y118" s="451"/>
      <c r="Z118" s="451"/>
      <c r="AA118" s="451"/>
      <c r="AB118" s="451"/>
      <c r="AC118" s="451"/>
      <c r="AD118" s="451"/>
      <c r="AE118" s="451"/>
      <c r="AF118" s="451"/>
      <c r="AG118" s="451"/>
      <c r="AH118" s="451"/>
      <c r="AI118" s="451"/>
      <c r="AJ118" s="451"/>
      <c r="AK118" s="451"/>
      <c r="AL118" s="449"/>
      <c r="AM118" s="449"/>
      <c r="AN118" s="461"/>
      <c r="AO118" s="461"/>
      <c r="AP118" s="461"/>
      <c r="AQ118" s="449"/>
      <c r="AR118" s="449"/>
      <c r="AS118" s="449"/>
      <c r="AT118" s="449"/>
      <c r="AU118" s="449"/>
      <c r="AV118" s="449"/>
      <c r="AW118" s="449"/>
      <c r="AX118" s="449"/>
      <c r="AY118" s="449"/>
      <c r="AZ118" s="449"/>
      <c r="BA118" s="449"/>
      <c r="BB118" s="433"/>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c r="EN118" s="55"/>
    </row>
    <row r="119" spans="1:144" x14ac:dyDescent="0.25">
      <c r="A119" s="462"/>
      <c r="B119" s="433"/>
      <c r="C119" s="449"/>
      <c r="D119" s="433"/>
      <c r="E119" s="55"/>
      <c r="F119" s="449"/>
      <c r="G119" s="449"/>
      <c r="H119" s="449"/>
      <c r="I119" s="449"/>
      <c r="J119" s="449"/>
      <c r="K119" s="449"/>
      <c r="L119" s="449"/>
      <c r="M119" s="449"/>
      <c r="N119" s="449"/>
      <c r="O119" s="449"/>
      <c r="P119" s="449"/>
      <c r="Q119" s="449"/>
      <c r="R119" s="433"/>
      <c r="S119" s="433"/>
      <c r="T119" s="433"/>
      <c r="U119" s="433"/>
      <c r="V119" s="433"/>
      <c r="W119" s="433"/>
      <c r="X119" s="433"/>
      <c r="Y119" s="433"/>
      <c r="Z119" s="433"/>
      <c r="AA119" s="433"/>
      <c r="AB119" s="449"/>
      <c r="AC119" s="449"/>
      <c r="AD119" s="449"/>
      <c r="AE119" s="449"/>
      <c r="AF119" s="449"/>
      <c r="AG119" s="449"/>
      <c r="AH119" s="449"/>
      <c r="AI119" s="449"/>
      <c r="AJ119" s="449"/>
      <c r="AK119" s="449"/>
      <c r="AL119" s="449"/>
      <c r="AM119" s="449"/>
      <c r="AN119" s="461"/>
      <c r="AO119" s="461"/>
      <c r="AP119" s="461"/>
      <c r="AQ119" s="449"/>
      <c r="AR119" s="449"/>
      <c r="AS119" s="449"/>
      <c r="AT119" s="449"/>
      <c r="AU119" s="449"/>
      <c r="AV119" s="449"/>
      <c r="AW119" s="449"/>
      <c r="AX119" s="449"/>
      <c r="AY119" s="449"/>
      <c r="AZ119" s="449"/>
      <c r="BA119" s="449"/>
      <c r="BB119" s="433"/>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row>
    <row r="120" spans="1:144" x14ac:dyDescent="0.25">
      <c r="A120" s="463"/>
      <c r="B120" s="433"/>
      <c r="C120" s="449"/>
      <c r="D120" s="433"/>
      <c r="E120" s="55"/>
      <c r="F120" s="449"/>
      <c r="G120" s="449"/>
      <c r="H120" s="449"/>
      <c r="I120" s="449"/>
      <c r="J120" s="449"/>
      <c r="K120" s="449"/>
      <c r="L120" s="449"/>
      <c r="M120" s="449"/>
      <c r="N120" s="449"/>
      <c r="O120" s="449"/>
      <c r="P120" s="449"/>
      <c r="Q120" s="449"/>
      <c r="R120" s="433"/>
      <c r="S120" s="433"/>
      <c r="T120" s="433"/>
      <c r="U120" s="433"/>
      <c r="V120" s="433"/>
      <c r="W120" s="433"/>
      <c r="X120" s="433"/>
      <c r="Y120" s="433"/>
      <c r="Z120" s="433"/>
      <c r="AA120" s="433"/>
      <c r="AB120" s="449"/>
      <c r="AC120" s="449"/>
      <c r="AD120" s="449"/>
      <c r="AE120" s="449"/>
      <c r="AF120" s="449"/>
      <c r="AG120" s="449"/>
      <c r="AH120" s="449"/>
      <c r="AI120" s="449"/>
      <c r="AJ120" s="449"/>
      <c r="AK120" s="449"/>
      <c r="AL120" s="449"/>
      <c r="AM120" s="449"/>
      <c r="AN120" s="461"/>
      <c r="AO120" s="461"/>
      <c r="AP120" s="461"/>
      <c r="AQ120" s="449"/>
      <c r="AR120" s="449"/>
      <c r="AS120" s="449"/>
      <c r="AT120" s="449"/>
      <c r="AU120" s="449"/>
      <c r="AV120" s="449"/>
      <c r="AW120" s="449"/>
      <c r="AX120" s="449"/>
      <c r="AY120" s="449"/>
      <c r="AZ120" s="449"/>
      <c r="BA120" s="449"/>
      <c r="BB120" s="433"/>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row>
    <row r="121" spans="1:144" x14ac:dyDescent="0.25">
      <c r="A121" s="462"/>
      <c r="B121" s="433"/>
      <c r="C121" s="449"/>
      <c r="D121" s="433"/>
      <c r="E121" s="55"/>
      <c r="F121" s="449"/>
      <c r="G121" s="449"/>
      <c r="H121" s="449"/>
      <c r="I121" s="449"/>
      <c r="J121" s="449"/>
      <c r="K121" s="449"/>
      <c r="L121" s="449"/>
      <c r="M121" s="449"/>
      <c r="N121" s="449"/>
      <c r="O121" s="449"/>
      <c r="P121" s="449"/>
      <c r="Q121" s="449"/>
      <c r="R121" s="433"/>
      <c r="S121" s="433"/>
      <c r="T121" s="433"/>
      <c r="U121" s="433"/>
      <c r="V121" s="433"/>
      <c r="W121" s="433"/>
      <c r="X121" s="433"/>
      <c r="Y121" s="433"/>
      <c r="Z121" s="433"/>
      <c r="AA121" s="433"/>
      <c r="AB121" s="449"/>
      <c r="AC121" s="449"/>
      <c r="AD121" s="449"/>
      <c r="AE121" s="449"/>
      <c r="AF121" s="449"/>
      <c r="AG121" s="449"/>
      <c r="AH121" s="449"/>
      <c r="AI121" s="449"/>
      <c r="AJ121" s="449"/>
      <c r="AK121" s="449"/>
      <c r="AL121" s="449"/>
      <c r="AM121" s="449"/>
      <c r="AN121" s="461"/>
      <c r="AO121" s="461"/>
      <c r="AP121" s="461"/>
      <c r="AQ121" s="449"/>
      <c r="AR121" s="449"/>
      <c r="AS121" s="449"/>
      <c r="AT121" s="449"/>
      <c r="AU121" s="449"/>
      <c r="AV121" s="449"/>
      <c r="AW121" s="449"/>
      <c r="AX121" s="449"/>
      <c r="AY121" s="449"/>
      <c r="AZ121" s="449"/>
      <c r="BA121" s="449"/>
      <c r="BB121" s="433"/>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c r="CW121" s="55"/>
      <c r="CX121" s="55"/>
      <c r="CY121" s="55"/>
      <c r="CZ121" s="55"/>
      <c r="DA121" s="55"/>
      <c r="DB121" s="55"/>
      <c r="DC121" s="55"/>
      <c r="DD121" s="55"/>
      <c r="DE121" s="55"/>
      <c r="DF121" s="55"/>
      <c r="DG121" s="55"/>
      <c r="DH121" s="55"/>
      <c r="DI121" s="55"/>
      <c r="DJ121" s="55"/>
      <c r="DK121" s="55"/>
      <c r="DL121" s="55"/>
      <c r="DM121" s="55"/>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row>
    <row r="122" spans="1:144" x14ac:dyDescent="0.25">
      <c r="A122" s="462"/>
      <c r="B122" s="433"/>
      <c r="C122" s="449"/>
      <c r="D122" s="433"/>
      <c r="E122" s="55"/>
      <c r="F122" s="449"/>
      <c r="G122" s="449"/>
      <c r="H122" s="449"/>
      <c r="I122" s="449"/>
      <c r="J122" s="449"/>
      <c r="K122" s="449"/>
      <c r="L122" s="449"/>
      <c r="M122" s="449"/>
      <c r="N122" s="449"/>
      <c r="O122" s="449"/>
      <c r="P122" s="449"/>
      <c r="Q122" s="449"/>
      <c r="R122" s="433"/>
      <c r="S122" s="433"/>
      <c r="T122" s="433"/>
      <c r="U122" s="433"/>
      <c r="V122" s="433"/>
      <c r="W122" s="433"/>
      <c r="X122" s="433"/>
      <c r="Y122" s="433"/>
      <c r="Z122" s="433"/>
      <c r="AA122" s="433"/>
      <c r="AB122" s="449"/>
      <c r="AC122" s="449"/>
      <c r="AD122" s="449"/>
      <c r="AE122" s="449"/>
      <c r="AF122" s="449"/>
      <c r="AG122" s="449"/>
      <c r="AH122" s="449"/>
      <c r="AI122" s="449"/>
      <c r="AJ122" s="449"/>
      <c r="AK122" s="449"/>
      <c r="AL122" s="449"/>
      <c r="AM122" s="449"/>
      <c r="AN122" s="461"/>
      <c r="AO122" s="461"/>
      <c r="AP122" s="461"/>
      <c r="AQ122" s="449"/>
      <c r="AR122" s="449"/>
      <c r="AS122" s="449"/>
      <c r="AT122" s="449"/>
      <c r="AU122" s="449"/>
      <c r="AV122" s="449"/>
      <c r="AW122" s="449"/>
      <c r="AX122" s="449"/>
      <c r="AY122" s="449"/>
      <c r="AZ122" s="449"/>
      <c r="BA122" s="449"/>
      <c r="BB122" s="433"/>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c r="BZ122" s="55"/>
      <c r="CA122" s="55"/>
      <c r="CB122" s="55"/>
      <c r="CC122" s="55"/>
      <c r="CD122" s="55"/>
      <c r="CE122" s="55"/>
      <c r="CF122" s="55"/>
      <c r="CG122" s="55"/>
      <c r="CH122" s="55"/>
      <c r="CI122" s="55"/>
      <c r="CJ122" s="55"/>
      <c r="CK122" s="55"/>
      <c r="CL122" s="55"/>
      <c r="CM122" s="55"/>
      <c r="CN122" s="55"/>
      <c r="CO122" s="55"/>
      <c r="CP122" s="55"/>
      <c r="CQ122" s="55"/>
      <c r="CR122" s="55"/>
      <c r="CS122" s="55"/>
      <c r="CT122" s="55"/>
      <c r="CU122" s="55"/>
      <c r="CV122" s="55"/>
      <c r="CW122" s="55"/>
      <c r="CX122" s="55"/>
      <c r="CY122" s="55"/>
      <c r="CZ122" s="55"/>
      <c r="DA122" s="55"/>
      <c r="DB122" s="55"/>
      <c r="DC122" s="55"/>
      <c r="DD122" s="55"/>
      <c r="DE122" s="55"/>
      <c r="DF122" s="55"/>
      <c r="DG122" s="55"/>
      <c r="DH122" s="55"/>
      <c r="DI122" s="55"/>
      <c r="DJ122" s="55"/>
      <c r="DK122" s="55"/>
      <c r="DL122" s="55"/>
      <c r="DM122" s="55"/>
      <c r="DN122" s="55"/>
      <c r="DO122" s="55"/>
      <c r="DP122" s="55"/>
      <c r="DQ122" s="55"/>
      <c r="DR122" s="55"/>
      <c r="DS122" s="55"/>
      <c r="DT122" s="55"/>
      <c r="DU122" s="55"/>
      <c r="DV122" s="55"/>
      <c r="DW122" s="55"/>
      <c r="DX122" s="55"/>
      <c r="DY122" s="55"/>
      <c r="DZ122" s="55"/>
      <c r="EA122" s="55"/>
      <c r="EB122" s="55"/>
      <c r="EC122" s="55"/>
      <c r="ED122" s="55"/>
      <c r="EE122" s="55"/>
      <c r="EF122" s="55"/>
      <c r="EG122" s="55"/>
      <c r="EH122" s="55"/>
      <c r="EI122" s="55"/>
      <c r="EJ122" s="55"/>
      <c r="EK122" s="55"/>
      <c r="EL122" s="55"/>
      <c r="EM122" s="55"/>
      <c r="EN122" s="55"/>
    </row>
    <row r="123" spans="1:144" x14ac:dyDescent="0.25">
      <c r="A123" s="462"/>
      <c r="B123" s="433"/>
      <c r="C123" s="449"/>
      <c r="D123" s="433"/>
      <c r="E123" s="55"/>
      <c r="F123" s="449"/>
      <c r="G123" s="449"/>
      <c r="H123" s="449"/>
      <c r="I123" s="449"/>
      <c r="J123" s="449"/>
      <c r="K123" s="449"/>
      <c r="L123" s="449"/>
      <c r="M123" s="449"/>
      <c r="N123" s="449"/>
      <c r="O123" s="449"/>
      <c r="P123" s="449"/>
      <c r="Q123" s="449"/>
      <c r="R123" s="433"/>
      <c r="S123" s="433"/>
      <c r="T123" s="433"/>
      <c r="U123" s="433"/>
      <c r="V123" s="433"/>
      <c r="W123" s="433"/>
      <c r="X123" s="433"/>
      <c r="Y123" s="433"/>
      <c r="Z123" s="433"/>
      <c r="AA123" s="433"/>
      <c r="AB123" s="449"/>
      <c r="AC123" s="449"/>
      <c r="AD123" s="449"/>
      <c r="AE123" s="449"/>
      <c r="AF123" s="449"/>
      <c r="AG123" s="449"/>
      <c r="AH123" s="449"/>
      <c r="AI123" s="449"/>
      <c r="AJ123" s="449"/>
      <c r="AK123" s="449"/>
      <c r="AL123" s="449"/>
      <c r="AM123" s="449"/>
      <c r="AN123" s="461"/>
      <c r="AO123" s="461"/>
      <c r="AP123" s="461"/>
      <c r="AQ123" s="449"/>
      <c r="AR123" s="449"/>
      <c r="AS123" s="449"/>
      <c r="AT123" s="449"/>
      <c r="AU123" s="449"/>
      <c r="AV123" s="449"/>
      <c r="AW123" s="449"/>
      <c r="AX123" s="449"/>
      <c r="AY123" s="449"/>
      <c r="AZ123" s="449"/>
      <c r="BA123" s="449"/>
      <c r="BB123" s="433"/>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55"/>
      <c r="DM123" s="55"/>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row>
    <row r="124" spans="1:144" x14ac:dyDescent="0.25">
      <c r="A124" s="462"/>
      <c r="B124" s="433"/>
      <c r="C124" s="449"/>
      <c r="D124" s="433"/>
      <c r="E124" s="55"/>
      <c r="F124" s="449"/>
      <c r="G124" s="449"/>
      <c r="H124" s="449"/>
      <c r="I124" s="449"/>
      <c r="J124" s="449"/>
      <c r="K124" s="449"/>
      <c r="L124" s="449"/>
      <c r="M124" s="449"/>
      <c r="N124" s="449"/>
      <c r="O124" s="449"/>
      <c r="P124" s="449"/>
      <c r="Q124" s="449"/>
      <c r="R124" s="433"/>
      <c r="S124" s="433"/>
      <c r="T124" s="433"/>
      <c r="U124" s="433"/>
      <c r="V124" s="433"/>
      <c r="W124" s="433"/>
      <c r="X124" s="433"/>
      <c r="Y124" s="433"/>
      <c r="Z124" s="433"/>
      <c r="AA124" s="433"/>
      <c r="AB124" s="449"/>
      <c r="AC124" s="449"/>
      <c r="AD124" s="449"/>
      <c r="AE124" s="449"/>
      <c r="AF124" s="449"/>
      <c r="AG124" s="449"/>
      <c r="AH124" s="449"/>
      <c r="AI124" s="449"/>
      <c r="AJ124" s="449"/>
      <c r="AK124" s="449"/>
      <c r="AL124" s="449"/>
      <c r="AM124" s="449"/>
      <c r="AN124" s="461"/>
      <c r="AO124" s="461"/>
      <c r="AP124" s="461"/>
      <c r="AQ124" s="449"/>
      <c r="AR124" s="449"/>
      <c r="AS124" s="449"/>
      <c r="AT124" s="449"/>
      <c r="AU124" s="449"/>
      <c r="AV124" s="449"/>
      <c r="AW124" s="449"/>
      <c r="AX124" s="449"/>
      <c r="AY124" s="449"/>
      <c r="AZ124" s="449"/>
      <c r="BA124" s="449"/>
      <c r="BB124" s="433"/>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row>
    <row r="125" spans="1:144" x14ac:dyDescent="0.25">
      <c r="A125" s="462"/>
      <c r="B125" s="433"/>
      <c r="C125" s="449"/>
      <c r="D125" s="433"/>
      <c r="E125" s="55"/>
      <c r="F125" s="449"/>
      <c r="G125" s="449"/>
      <c r="H125" s="449"/>
      <c r="I125" s="449"/>
      <c r="J125" s="449"/>
      <c r="K125" s="449"/>
      <c r="L125" s="449"/>
      <c r="M125" s="449"/>
      <c r="N125" s="449"/>
      <c r="O125" s="449"/>
      <c r="P125" s="449"/>
      <c r="Q125" s="449"/>
      <c r="R125" s="433"/>
      <c r="S125" s="433"/>
      <c r="T125" s="433"/>
      <c r="U125" s="433"/>
      <c r="V125" s="433"/>
      <c r="W125" s="433"/>
      <c r="X125" s="433"/>
      <c r="Y125" s="433"/>
      <c r="Z125" s="433"/>
      <c r="AA125" s="433"/>
      <c r="AB125" s="449"/>
      <c r="AC125" s="449"/>
      <c r="AD125" s="449"/>
      <c r="AE125" s="449"/>
      <c r="AF125" s="449"/>
      <c r="AG125" s="449"/>
      <c r="AH125" s="449"/>
      <c r="AI125" s="449"/>
      <c r="AJ125" s="449"/>
      <c r="AK125" s="449"/>
      <c r="AL125" s="449"/>
      <c r="AM125" s="449"/>
      <c r="AN125" s="461"/>
      <c r="AO125" s="461"/>
      <c r="AP125" s="461"/>
      <c r="AQ125" s="449"/>
      <c r="AR125" s="449"/>
      <c r="AS125" s="449"/>
      <c r="AT125" s="449"/>
      <c r="AU125" s="449"/>
      <c r="AV125" s="449"/>
      <c r="AW125" s="449"/>
      <c r="AX125" s="449"/>
      <c r="AY125" s="449"/>
      <c r="AZ125" s="449"/>
      <c r="BA125" s="449"/>
      <c r="BB125" s="433"/>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row>
    <row r="126" spans="1:144" x14ac:dyDescent="0.25">
      <c r="A126" s="462"/>
      <c r="B126" s="433"/>
      <c r="C126" s="449"/>
      <c r="D126" s="433"/>
      <c r="E126" s="55"/>
      <c r="F126" s="449"/>
      <c r="G126" s="449"/>
      <c r="H126" s="449"/>
      <c r="I126" s="449"/>
      <c r="J126" s="449"/>
      <c r="K126" s="449"/>
      <c r="L126" s="449"/>
      <c r="M126" s="449"/>
      <c r="N126" s="449"/>
      <c r="O126" s="449"/>
      <c r="P126" s="449"/>
      <c r="Q126" s="449"/>
      <c r="R126" s="433"/>
      <c r="S126" s="433"/>
      <c r="T126" s="433"/>
      <c r="U126" s="433"/>
      <c r="V126" s="433"/>
      <c r="W126" s="433"/>
      <c r="X126" s="433"/>
      <c r="Y126" s="433"/>
      <c r="Z126" s="433"/>
      <c r="AA126" s="433"/>
      <c r="AB126" s="449"/>
      <c r="AC126" s="449"/>
      <c r="AD126" s="449"/>
      <c r="AE126" s="449"/>
      <c r="AF126" s="449"/>
      <c r="AG126" s="449"/>
      <c r="AH126" s="449"/>
      <c r="AI126" s="449"/>
      <c r="AJ126" s="449"/>
      <c r="AK126" s="449"/>
      <c r="AL126" s="449"/>
      <c r="AM126" s="449"/>
      <c r="AN126" s="461"/>
      <c r="AO126" s="461"/>
      <c r="AP126" s="461"/>
      <c r="AQ126" s="449"/>
      <c r="AR126" s="449"/>
      <c r="AS126" s="449"/>
      <c r="AT126" s="449"/>
      <c r="AU126" s="449"/>
      <c r="AV126" s="449"/>
      <c r="AW126" s="449"/>
      <c r="AX126" s="449"/>
      <c r="AY126" s="449"/>
      <c r="AZ126" s="449"/>
      <c r="BA126" s="449"/>
      <c r="BB126" s="433"/>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c r="CE126" s="55"/>
      <c r="CF126" s="55"/>
      <c r="CG126" s="55"/>
      <c r="CH126" s="55"/>
      <c r="CI126" s="55"/>
      <c r="CJ126" s="55"/>
      <c r="CK126" s="55"/>
      <c r="CL126" s="55"/>
      <c r="CM126" s="55"/>
      <c r="CN126" s="55"/>
      <c r="CO126" s="55"/>
      <c r="CP126" s="55"/>
      <c r="CQ126" s="55"/>
      <c r="CR126" s="55"/>
      <c r="CS126" s="55"/>
      <c r="CT126" s="55"/>
      <c r="CU126" s="55"/>
      <c r="CV126" s="55"/>
      <c r="CW126" s="55"/>
      <c r="CX126" s="55"/>
      <c r="CY126" s="55"/>
      <c r="CZ126" s="55"/>
      <c r="DA126" s="55"/>
      <c r="DB126" s="55"/>
      <c r="DC126" s="55"/>
      <c r="DD126" s="55"/>
      <c r="DE126" s="55"/>
      <c r="DF126" s="55"/>
      <c r="DG126" s="55"/>
      <c r="DH126" s="55"/>
      <c r="DI126" s="55"/>
      <c r="DJ126" s="55"/>
      <c r="DK126" s="55"/>
      <c r="DL126" s="55"/>
      <c r="DM126" s="55"/>
      <c r="DN126" s="55"/>
      <c r="DO126" s="55"/>
      <c r="DP126" s="55"/>
      <c r="DQ126" s="55"/>
      <c r="DR126" s="55"/>
      <c r="DS126" s="55"/>
      <c r="DT126" s="55"/>
      <c r="DU126" s="55"/>
      <c r="DV126" s="55"/>
      <c r="DW126" s="55"/>
      <c r="DX126" s="55"/>
      <c r="DY126" s="55"/>
      <c r="DZ126" s="55"/>
      <c r="EA126" s="55"/>
      <c r="EB126" s="55"/>
      <c r="EC126" s="55"/>
      <c r="ED126" s="55"/>
      <c r="EE126" s="55"/>
      <c r="EF126" s="55"/>
      <c r="EG126" s="55"/>
      <c r="EH126" s="55"/>
      <c r="EI126" s="55"/>
      <c r="EJ126" s="55"/>
      <c r="EK126" s="55"/>
      <c r="EL126" s="55"/>
      <c r="EM126" s="55"/>
      <c r="EN126" s="55"/>
    </row>
    <row r="127" spans="1:144" x14ac:dyDescent="0.25">
      <c r="A127" s="462"/>
      <c r="B127" s="433"/>
      <c r="C127" s="449"/>
      <c r="D127" s="433"/>
      <c r="E127" s="55"/>
      <c r="F127" s="449"/>
      <c r="G127" s="449"/>
      <c r="H127" s="449"/>
      <c r="I127" s="449"/>
      <c r="J127" s="449"/>
      <c r="K127" s="449"/>
      <c r="L127" s="449"/>
      <c r="M127" s="449"/>
      <c r="N127" s="449"/>
      <c r="O127" s="449"/>
      <c r="P127" s="449"/>
      <c r="Q127" s="449"/>
      <c r="R127" s="433"/>
      <c r="S127" s="433"/>
      <c r="T127" s="433"/>
      <c r="U127" s="433"/>
      <c r="V127" s="433"/>
      <c r="W127" s="433"/>
      <c r="X127" s="433"/>
      <c r="Y127" s="433"/>
      <c r="Z127" s="433"/>
      <c r="AA127" s="433"/>
      <c r="AB127" s="449"/>
      <c r="AC127" s="449"/>
      <c r="AD127" s="449"/>
      <c r="AE127" s="449"/>
      <c r="AF127" s="449"/>
      <c r="AG127" s="449"/>
      <c r="AH127" s="449"/>
      <c r="AI127" s="449"/>
      <c r="AJ127" s="449"/>
      <c r="AK127" s="449"/>
      <c r="AL127" s="449"/>
      <c r="AM127" s="449"/>
      <c r="AN127" s="461"/>
      <c r="AO127" s="461"/>
      <c r="AP127" s="461"/>
      <c r="AQ127" s="449"/>
      <c r="AR127" s="449"/>
      <c r="AS127" s="449"/>
      <c r="AT127" s="449"/>
      <c r="AU127" s="449"/>
      <c r="AV127" s="449"/>
      <c r="AW127" s="449"/>
      <c r="AX127" s="449"/>
      <c r="AY127" s="449"/>
      <c r="AZ127" s="449"/>
      <c r="BA127" s="449"/>
      <c r="BB127" s="433"/>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row>
    <row r="128" spans="1:144" x14ac:dyDescent="0.25">
      <c r="A128" s="462"/>
      <c r="B128" s="433"/>
      <c r="C128" s="449"/>
      <c r="D128" s="433"/>
      <c r="E128" s="55"/>
      <c r="F128" s="449"/>
      <c r="G128" s="449"/>
      <c r="H128" s="449"/>
      <c r="I128" s="449"/>
      <c r="J128" s="449"/>
      <c r="K128" s="449"/>
      <c r="L128" s="449"/>
      <c r="M128" s="449"/>
      <c r="N128" s="449"/>
      <c r="O128" s="449"/>
      <c r="P128" s="449"/>
      <c r="Q128" s="449"/>
      <c r="R128" s="433"/>
      <c r="S128" s="433"/>
      <c r="T128" s="433"/>
      <c r="U128" s="433"/>
      <c r="V128" s="433"/>
      <c r="W128" s="433"/>
      <c r="X128" s="433"/>
      <c r="Y128" s="433"/>
      <c r="Z128" s="433"/>
      <c r="AA128" s="433"/>
      <c r="AB128" s="449"/>
      <c r="AC128" s="449"/>
      <c r="AD128" s="449"/>
      <c r="AE128" s="449"/>
      <c r="AF128" s="449"/>
      <c r="AG128" s="449"/>
      <c r="AH128" s="449"/>
      <c r="AI128" s="449"/>
      <c r="AJ128" s="449"/>
      <c r="AK128" s="449"/>
      <c r="AL128" s="449"/>
      <c r="AM128" s="449"/>
      <c r="AN128" s="461"/>
      <c r="AO128" s="461"/>
      <c r="AP128" s="461"/>
      <c r="AQ128" s="449"/>
      <c r="AR128" s="449"/>
      <c r="AS128" s="449"/>
      <c r="AT128" s="449"/>
      <c r="AU128" s="449"/>
      <c r="AV128" s="449"/>
      <c r="AW128" s="449"/>
      <c r="AX128" s="449"/>
      <c r="AY128" s="449"/>
      <c r="AZ128" s="449"/>
      <c r="BA128" s="449"/>
      <c r="BB128" s="433"/>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row>
    <row r="129" spans="1:144" x14ac:dyDescent="0.25">
      <c r="A129" s="462"/>
      <c r="B129" s="433"/>
      <c r="C129" s="449"/>
      <c r="D129" s="433"/>
      <c r="E129" s="55"/>
      <c r="F129" s="449"/>
      <c r="G129" s="449"/>
      <c r="H129" s="449"/>
      <c r="I129" s="449"/>
      <c r="J129" s="449"/>
      <c r="K129" s="449"/>
      <c r="L129" s="449"/>
      <c r="M129" s="449"/>
      <c r="N129" s="449"/>
      <c r="O129" s="449"/>
      <c r="P129" s="449"/>
      <c r="Q129" s="449"/>
      <c r="R129" s="433"/>
      <c r="S129" s="433"/>
      <c r="T129" s="433"/>
      <c r="U129" s="433"/>
      <c r="V129" s="433"/>
      <c r="W129" s="433"/>
      <c r="X129" s="433"/>
      <c r="Y129" s="433"/>
      <c r="Z129" s="433"/>
      <c r="AA129" s="433"/>
      <c r="AB129" s="449"/>
      <c r="AC129" s="449"/>
      <c r="AD129" s="449"/>
      <c r="AE129" s="449"/>
      <c r="AF129" s="449"/>
      <c r="AG129" s="449"/>
      <c r="AH129" s="449"/>
      <c r="AI129" s="449"/>
      <c r="AJ129" s="449"/>
      <c r="AK129" s="449"/>
      <c r="AL129" s="449"/>
      <c r="AM129" s="449"/>
      <c r="AN129" s="461"/>
      <c r="AO129" s="461"/>
      <c r="AP129" s="461"/>
      <c r="AQ129" s="449"/>
      <c r="AR129" s="449"/>
      <c r="AS129" s="449"/>
      <c r="AT129" s="449"/>
      <c r="AU129" s="449"/>
      <c r="AV129" s="449"/>
      <c r="AW129" s="449"/>
      <c r="AX129" s="449"/>
      <c r="AY129" s="449"/>
      <c r="AZ129" s="449"/>
      <c r="BA129" s="449"/>
      <c r="BB129" s="433"/>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55"/>
      <c r="DC129" s="55"/>
      <c r="DD129" s="55"/>
      <c r="DE129" s="55"/>
      <c r="DF129" s="55"/>
      <c r="DG129" s="55"/>
      <c r="DH129" s="55"/>
      <c r="DI129" s="55"/>
      <c r="DJ129" s="55"/>
      <c r="DK129" s="55"/>
      <c r="DL129" s="55"/>
      <c r="DM129" s="55"/>
      <c r="DN129" s="55"/>
      <c r="DO129" s="55"/>
      <c r="DP129" s="55"/>
      <c r="DQ129" s="55"/>
      <c r="DR129" s="55"/>
      <c r="DS129" s="55"/>
      <c r="DT129" s="55"/>
      <c r="DU129" s="55"/>
      <c r="DV129" s="55"/>
      <c r="DW129" s="55"/>
      <c r="DX129" s="55"/>
      <c r="DY129" s="55"/>
      <c r="DZ129" s="55"/>
      <c r="EA129" s="55"/>
      <c r="EB129" s="55"/>
      <c r="EC129" s="55"/>
      <c r="ED129" s="55"/>
      <c r="EE129" s="55"/>
      <c r="EF129" s="55"/>
      <c r="EG129" s="55"/>
      <c r="EH129" s="55"/>
      <c r="EI129" s="55"/>
      <c r="EJ129" s="55"/>
      <c r="EK129" s="55"/>
      <c r="EL129" s="55"/>
      <c r="EM129" s="55"/>
      <c r="EN129" s="55"/>
    </row>
    <row r="130" spans="1:144" x14ac:dyDescent="0.25">
      <c r="A130" s="462"/>
      <c r="B130" s="433"/>
      <c r="C130" s="449"/>
      <c r="D130" s="433"/>
      <c r="E130" s="55"/>
      <c r="F130" s="449"/>
      <c r="G130" s="449"/>
      <c r="H130" s="449"/>
      <c r="I130" s="449"/>
      <c r="J130" s="449"/>
      <c r="K130" s="449"/>
      <c r="L130" s="449"/>
      <c r="M130" s="449"/>
      <c r="N130" s="449"/>
      <c r="O130" s="449"/>
      <c r="P130" s="449"/>
      <c r="Q130" s="449"/>
      <c r="R130" s="433"/>
      <c r="S130" s="433"/>
      <c r="T130" s="433"/>
      <c r="U130" s="433"/>
      <c r="V130" s="433"/>
      <c r="W130" s="433"/>
      <c r="X130" s="433"/>
      <c r="Y130" s="433"/>
      <c r="Z130" s="433"/>
      <c r="AA130" s="433"/>
      <c r="AB130" s="449"/>
      <c r="AC130" s="449"/>
      <c r="AD130" s="449"/>
      <c r="AE130" s="449"/>
      <c r="AF130" s="449"/>
      <c r="AG130" s="449"/>
      <c r="AH130" s="449"/>
      <c r="AI130" s="449"/>
      <c r="AJ130" s="449"/>
      <c r="AK130" s="449"/>
      <c r="AL130" s="449"/>
      <c r="AM130" s="449"/>
      <c r="AN130" s="461"/>
      <c r="AO130" s="461"/>
      <c r="AP130" s="461"/>
      <c r="AQ130" s="449"/>
      <c r="AR130" s="449"/>
      <c r="AS130" s="449"/>
      <c r="AT130" s="449"/>
      <c r="AU130" s="449"/>
      <c r="AV130" s="449"/>
      <c r="AW130" s="449"/>
      <c r="AX130" s="449"/>
      <c r="AY130" s="449"/>
      <c r="AZ130" s="449"/>
      <c r="BA130" s="449"/>
      <c r="BB130" s="433"/>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55"/>
      <c r="CX130" s="55"/>
      <c r="CY130" s="55"/>
      <c r="CZ130" s="55"/>
      <c r="DA130" s="55"/>
      <c r="DB130" s="55"/>
      <c r="DC130" s="55"/>
      <c r="DD130" s="55"/>
      <c r="DE130" s="55"/>
      <c r="DF130" s="55"/>
      <c r="DG130" s="55"/>
      <c r="DH130" s="55"/>
      <c r="DI130" s="55"/>
      <c r="DJ130" s="55"/>
      <c r="DK130" s="55"/>
      <c r="DL130" s="55"/>
      <c r="DM130" s="55"/>
      <c r="DN130" s="55"/>
      <c r="DO130" s="55"/>
      <c r="DP130" s="55"/>
      <c r="DQ130" s="55"/>
      <c r="DR130" s="55"/>
      <c r="DS130" s="55"/>
      <c r="DT130" s="55"/>
      <c r="DU130" s="55"/>
      <c r="DV130" s="55"/>
      <c r="DW130" s="55"/>
      <c r="DX130" s="55"/>
      <c r="DY130" s="55"/>
      <c r="DZ130" s="55"/>
      <c r="EA130" s="55"/>
      <c r="EB130" s="55"/>
      <c r="EC130" s="55"/>
      <c r="ED130" s="55"/>
      <c r="EE130" s="55"/>
      <c r="EF130" s="55"/>
      <c r="EG130" s="55"/>
      <c r="EH130" s="55"/>
      <c r="EI130" s="55"/>
      <c r="EJ130" s="55"/>
      <c r="EK130" s="55"/>
      <c r="EL130" s="55"/>
      <c r="EM130" s="55"/>
      <c r="EN130" s="55"/>
    </row>
    <row r="131" spans="1:144" x14ac:dyDescent="0.25">
      <c r="A131" s="462"/>
      <c r="B131" s="433"/>
      <c r="C131" s="449"/>
      <c r="D131" s="433"/>
      <c r="E131" s="55"/>
      <c r="F131" s="449"/>
      <c r="G131" s="449"/>
      <c r="H131" s="449"/>
      <c r="I131" s="449"/>
      <c r="J131" s="449"/>
      <c r="K131" s="449"/>
      <c r="L131" s="449"/>
      <c r="M131" s="449"/>
      <c r="N131" s="449"/>
      <c r="O131" s="449"/>
      <c r="P131" s="449"/>
      <c r="Q131" s="449"/>
      <c r="R131" s="433"/>
      <c r="S131" s="433"/>
      <c r="T131" s="433"/>
      <c r="U131" s="433"/>
      <c r="V131" s="433"/>
      <c r="W131" s="433"/>
      <c r="X131" s="433"/>
      <c r="Y131" s="433"/>
      <c r="Z131" s="433"/>
      <c r="AA131" s="433"/>
      <c r="AB131" s="449"/>
      <c r="AC131" s="449"/>
      <c r="AD131" s="449"/>
      <c r="AE131" s="449"/>
      <c r="AF131" s="449"/>
      <c r="AG131" s="449"/>
      <c r="AH131" s="449"/>
      <c r="AI131" s="449"/>
      <c r="AJ131" s="449"/>
      <c r="AK131" s="449"/>
      <c r="AL131" s="449"/>
      <c r="AM131" s="449"/>
      <c r="AN131" s="461"/>
      <c r="AO131" s="461"/>
      <c r="AP131" s="461"/>
      <c r="AQ131" s="449"/>
      <c r="AR131" s="449"/>
      <c r="AS131" s="449"/>
      <c r="AT131" s="449"/>
      <c r="AU131" s="449"/>
      <c r="AV131" s="449"/>
      <c r="AW131" s="449"/>
      <c r="AX131" s="449"/>
      <c r="AY131" s="449"/>
      <c r="AZ131" s="449"/>
      <c r="BA131" s="449"/>
      <c r="BB131" s="433"/>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row>
    <row r="132" spans="1:144" x14ac:dyDescent="0.25">
      <c r="A132" s="462"/>
      <c r="B132" s="433"/>
      <c r="C132" s="449"/>
      <c r="D132" s="433"/>
      <c r="E132" s="55"/>
      <c r="F132" s="449"/>
      <c r="G132" s="449"/>
      <c r="H132" s="449"/>
      <c r="I132" s="449"/>
      <c r="J132" s="449"/>
      <c r="K132" s="449"/>
      <c r="L132" s="449"/>
      <c r="M132" s="449"/>
      <c r="N132" s="449"/>
      <c r="O132" s="449"/>
      <c r="P132" s="449"/>
      <c r="Q132" s="449"/>
      <c r="R132" s="433"/>
      <c r="S132" s="433"/>
      <c r="T132" s="433"/>
      <c r="U132" s="433"/>
      <c r="V132" s="433"/>
      <c r="W132" s="433"/>
      <c r="X132" s="433"/>
      <c r="Y132" s="433"/>
      <c r="Z132" s="433"/>
      <c r="AA132" s="433"/>
      <c r="AB132" s="449"/>
      <c r="AC132" s="449"/>
      <c r="AD132" s="449"/>
      <c r="AE132" s="449"/>
      <c r="AF132" s="449"/>
      <c r="AG132" s="449"/>
      <c r="AH132" s="449"/>
      <c r="AI132" s="449"/>
      <c r="AJ132" s="449"/>
      <c r="AK132" s="449"/>
      <c r="AL132" s="449"/>
      <c r="AM132" s="449"/>
      <c r="AN132" s="461"/>
      <c r="AO132" s="461"/>
      <c r="AP132" s="461"/>
      <c r="AQ132" s="449"/>
      <c r="AR132" s="449"/>
      <c r="AS132" s="449"/>
      <c r="AT132" s="449"/>
      <c r="AU132" s="449"/>
      <c r="AV132" s="449"/>
      <c r="AW132" s="449"/>
      <c r="AX132" s="449"/>
      <c r="AY132" s="449"/>
      <c r="AZ132" s="449"/>
      <c r="BA132" s="449"/>
      <c r="BB132" s="433"/>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row>
    <row r="133" spans="1:144" x14ac:dyDescent="0.25">
      <c r="A133" s="462"/>
      <c r="B133" s="433"/>
      <c r="C133" s="449"/>
      <c r="D133" s="433"/>
      <c r="E133" s="55"/>
      <c r="F133" s="449"/>
      <c r="G133" s="449"/>
      <c r="H133" s="449"/>
      <c r="I133" s="449"/>
      <c r="J133" s="449"/>
      <c r="K133" s="449"/>
      <c r="L133" s="449"/>
      <c r="M133" s="449"/>
      <c r="N133" s="449"/>
      <c r="O133" s="449"/>
      <c r="P133" s="449"/>
      <c r="Q133" s="449"/>
      <c r="R133" s="433"/>
      <c r="S133" s="433"/>
      <c r="T133" s="433"/>
      <c r="U133" s="433"/>
      <c r="V133" s="433"/>
      <c r="W133" s="433"/>
      <c r="X133" s="433"/>
      <c r="Y133" s="433"/>
      <c r="Z133" s="433"/>
      <c r="AA133" s="433"/>
      <c r="AB133" s="449"/>
      <c r="AC133" s="449"/>
      <c r="AD133" s="449"/>
      <c r="AE133" s="449"/>
      <c r="AF133" s="449"/>
      <c r="AG133" s="449"/>
      <c r="AH133" s="449"/>
      <c r="AI133" s="449"/>
      <c r="AJ133" s="449"/>
      <c r="AK133" s="449"/>
      <c r="AL133" s="449"/>
      <c r="AM133" s="449"/>
      <c r="AN133" s="461"/>
      <c r="AO133" s="461"/>
      <c r="AP133" s="461"/>
      <c r="AQ133" s="449"/>
      <c r="AR133" s="449"/>
      <c r="AS133" s="449"/>
      <c r="AT133" s="449"/>
      <c r="AU133" s="449"/>
      <c r="AV133" s="449"/>
      <c r="AW133" s="449"/>
      <c r="AX133" s="449"/>
      <c r="AY133" s="449"/>
      <c r="AZ133" s="449"/>
      <c r="BA133" s="449"/>
      <c r="BB133" s="433"/>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row>
    <row r="134" spans="1:144" x14ac:dyDescent="0.25">
      <c r="A134" s="462"/>
      <c r="B134" s="433"/>
      <c r="C134" s="449"/>
      <c r="D134" s="433"/>
      <c r="E134" s="55"/>
      <c r="F134" s="449"/>
      <c r="G134" s="449"/>
      <c r="H134" s="449"/>
      <c r="I134" s="449"/>
      <c r="J134" s="449"/>
      <c r="K134" s="449"/>
      <c r="L134" s="449"/>
      <c r="M134" s="449"/>
      <c r="N134" s="449"/>
      <c r="O134" s="449"/>
      <c r="P134" s="449"/>
      <c r="Q134" s="449"/>
      <c r="R134" s="433"/>
      <c r="S134" s="433"/>
      <c r="T134" s="433"/>
      <c r="U134" s="433"/>
      <c r="V134" s="433"/>
      <c r="W134" s="433"/>
      <c r="X134" s="433"/>
      <c r="Y134" s="433"/>
      <c r="Z134" s="433"/>
      <c r="AA134" s="433"/>
      <c r="AB134" s="449"/>
      <c r="AC134" s="449"/>
      <c r="AD134" s="449"/>
      <c r="AE134" s="449"/>
      <c r="AF134" s="449"/>
      <c r="AG134" s="449"/>
      <c r="AH134" s="449"/>
      <c r="AI134" s="449"/>
      <c r="AJ134" s="449"/>
      <c r="AK134" s="449"/>
      <c r="AL134" s="449"/>
      <c r="AM134" s="449"/>
      <c r="AN134" s="461"/>
      <c r="AO134" s="461"/>
      <c r="AP134" s="461"/>
      <c r="AQ134" s="449"/>
      <c r="AR134" s="449"/>
      <c r="AS134" s="449"/>
      <c r="AT134" s="449"/>
      <c r="AU134" s="449"/>
      <c r="AV134" s="449"/>
      <c r="AW134" s="449"/>
      <c r="AX134" s="449"/>
      <c r="AY134" s="449"/>
      <c r="AZ134" s="449"/>
      <c r="BA134" s="449"/>
      <c r="BB134" s="433"/>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row>
    <row r="135" spans="1:144" x14ac:dyDescent="0.25">
      <c r="A135" s="462"/>
      <c r="B135" s="433"/>
      <c r="C135" s="449"/>
      <c r="D135" s="433"/>
      <c r="E135" s="55"/>
      <c r="F135" s="449"/>
      <c r="G135" s="449"/>
      <c r="H135" s="449"/>
      <c r="I135" s="449"/>
      <c r="J135" s="449"/>
      <c r="K135" s="449"/>
      <c r="L135" s="449"/>
      <c r="M135" s="449"/>
      <c r="N135" s="449"/>
      <c r="O135" s="449"/>
      <c r="P135" s="449"/>
      <c r="Q135" s="449"/>
      <c r="R135" s="433"/>
      <c r="S135" s="433"/>
      <c r="T135" s="433"/>
      <c r="U135" s="433"/>
      <c r="V135" s="433"/>
      <c r="W135" s="433"/>
      <c r="X135" s="433"/>
      <c r="Y135" s="433"/>
      <c r="Z135" s="433"/>
      <c r="AA135" s="433"/>
      <c r="AB135" s="449"/>
      <c r="AC135" s="449"/>
      <c r="AD135" s="449"/>
      <c r="AE135" s="449"/>
      <c r="AF135" s="449"/>
      <c r="AG135" s="449"/>
      <c r="AH135" s="449"/>
      <c r="AI135" s="449"/>
      <c r="AJ135" s="449"/>
      <c r="AK135" s="449"/>
      <c r="AL135" s="449"/>
      <c r="AM135" s="449"/>
      <c r="AN135" s="461"/>
      <c r="AO135" s="461"/>
      <c r="AP135" s="461"/>
      <c r="AQ135" s="449"/>
      <c r="AR135" s="449"/>
      <c r="AS135" s="449"/>
      <c r="AT135" s="449"/>
      <c r="AU135" s="449"/>
      <c r="AV135" s="449"/>
      <c r="AW135" s="449"/>
      <c r="AX135" s="449"/>
      <c r="AY135" s="449"/>
      <c r="AZ135" s="449"/>
      <c r="BA135" s="449"/>
      <c r="BB135" s="433"/>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row>
    <row r="136" spans="1:144" x14ac:dyDescent="0.25">
      <c r="A136" s="462"/>
      <c r="B136" s="433"/>
      <c r="C136" s="449"/>
      <c r="D136" s="433"/>
      <c r="E136" s="55"/>
      <c r="F136" s="449"/>
      <c r="G136" s="449"/>
      <c r="H136" s="449"/>
      <c r="I136" s="449"/>
      <c r="J136" s="449"/>
      <c r="K136" s="449"/>
      <c r="L136" s="449"/>
      <c r="M136" s="449"/>
      <c r="N136" s="449"/>
      <c r="O136" s="449"/>
      <c r="P136" s="449"/>
      <c r="Q136" s="449"/>
      <c r="R136" s="433"/>
      <c r="S136" s="433"/>
      <c r="T136" s="433"/>
      <c r="U136" s="433"/>
      <c r="V136" s="433"/>
      <c r="W136" s="433"/>
      <c r="X136" s="433"/>
      <c r="Y136" s="433"/>
      <c r="Z136" s="433"/>
      <c r="AA136" s="433"/>
      <c r="AB136" s="449"/>
      <c r="AC136" s="449"/>
      <c r="AD136" s="449"/>
      <c r="AE136" s="449"/>
      <c r="AF136" s="449"/>
      <c r="AG136" s="449"/>
      <c r="AH136" s="449"/>
      <c r="AI136" s="449"/>
      <c r="AJ136" s="449"/>
      <c r="AK136" s="449"/>
      <c r="AL136" s="449"/>
      <c r="AM136" s="449"/>
      <c r="AN136" s="461"/>
      <c r="AO136" s="461"/>
      <c r="AP136" s="461"/>
      <c r="AQ136" s="449"/>
      <c r="AR136" s="449"/>
      <c r="AS136" s="449"/>
      <c r="AT136" s="449"/>
      <c r="AU136" s="449"/>
      <c r="AV136" s="449"/>
      <c r="AW136" s="449"/>
      <c r="AX136" s="449"/>
      <c r="AY136" s="449"/>
      <c r="AZ136" s="449"/>
      <c r="BA136" s="449"/>
      <c r="BB136" s="433"/>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row>
    <row r="137" spans="1:144" x14ac:dyDescent="0.25">
      <c r="A137" s="462"/>
      <c r="B137" s="433"/>
      <c r="C137" s="449"/>
      <c r="D137" s="433"/>
      <c r="E137" s="55"/>
      <c r="F137" s="449"/>
      <c r="G137" s="449"/>
      <c r="H137" s="449"/>
      <c r="I137" s="449"/>
      <c r="J137" s="449"/>
      <c r="K137" s="449"/>
      <c r="L137" s="449"/>
      <c r="M137" s="449"/>
      <c r="N137" s="449"/>
      <c r="O137" s="449"/>
      <c r="P137" s="449"/>
      <c r="Q137" s="449"/>
      <c r="R137" s="433"/>
      <c r="S137" s="433"/>
      <c r="T137" s="433"/>
      <c r="U137" s="433"/>
      <c r="V137" s="433"/>
      <c r="W137" s="433"/>
      <c r="X137" s="433"/>
      <c r="Y137" s="433"/>
      <c r="Z137" s="433"/>
      <c r="AA137" s="433"/>
      <c r="AB137" s="449"/>
      <c r="AC137" s="449"/>
      <c r="AD137" s="449"/>
      <c r="AE137" s="449"/>
      <c r="AF137" s="449"/>
      <c r="AG137" s="449"/>
      <c r="AH137" s="449"/>
      <c r="AI137" s="449"/>
      <c r="AJ137" s="449"/>
      <c r="AK137" s="449"/>
      <c r="AL137" s="449"/>
      <c r="AM137" s="449"/>
      <c r="AN137" s="461"/>
      <c r="AO137" s="461"/>
      <c r="AP137" s="461"/>
      <c r="AQ137" s="449"/>
      <c r="AR137" s="449"/>
      <c r="AS137" s="449"/>
      <c r="AT137" s="449"/>
      <c r="AU137" s="449"/>
      <c r="AV137" s="449"/>
      <c r="AW137" s="449"/>
      <c r="AX137" s="449"/>
      <c r="AY137" s="449"/>
      <c r="AZ137" s="449"/>
      <c r="BA137" s="449"/>
      <c r="BB137" s="433"/>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DW137" s="55"/>
      <c r="DX137" s="55"/>
      <c r="DY137" s="55"/>
      <c r="DZ137" s="55"/>
      <c r="EA137" s="55"/>
      <c r="EB137" s="55"/>
      <c r="EC137" s="55"/>
      <c r="ED137" s="55"/>
      <c r="EE137" s="55"/>
      <c r="EF137" s="55"/>
      <c r="EG137" s="55"/>
      <c r="EH137" s="55"/>
      <c r="EI137" s="55"/>
      <c r="EJ137" s="55"/>
      <c r="EK137" s="55"/>
      <c r="EL137" s="55"/>
      <c r="EM137" s="55"/>
      <c r="EN137" s="55"/>
    </row>
    <row r="138" spans="1:144" x14ac:dyDescent="0.25">
      <c r="A138" s="462"/>
      <c r="B138" s="433"/>
      <c r="C138" s="449"/>
      <c r="D138" s="433"/>
      <c r="E138" s="55"/>
      <c r="F138" s="449"/>
      <c r="G138" s="449"/>
      <c r="H138" s="449"/>
      <c r="I138" s="449"/>
      <c r="J138" s="449"/>
      <c r="K138" s="449"/>
      <c r="L138" s="449"/>
      <c r="M138" s="449"/>
      <c r="N138" s="449"/>
      <c r="O138" s="449"/>
      <c r="P138" s="449"/>
      <c r="Q138" s="449"/>
      <c r="R138" s="433"/>
      <c r="S138" s="433"/>
      <c r="T138" s="433"/>
      <c r="U138" s="433"/>
      <c r="V138" s="433"/>
      <c r="W138" s="433"/>
      <c r="X138" s="433"/>
      <c r="Y138" s="433"/>
      <c r="Z138" s="433"/>
      <c r="AA138" s="433"/>
      <c r="AB138" s="449"/>
      <c r="AC138" s="449"/>
      <c r="AD138" s="449"/>
      <c r="AE138" s="449"/>
      <c r="AF138" s="449"/>
      <c r="AG138" s="449"/>
      <c r="AH138" s="449"/>
      <c r="AI138" s="449"/>
      <c r="AJ138" s="449"/>
      <c r="AK138" s="449"/>
      <c r="AL138" s="449"/>
      <c r="AM138" s="449"/>
      <c r="AN138" s="461"/>
      <c r="AO138" s="461"/>
      <c r="AP138" s="461"/>
      <c r="AQ138" s="449"/>
      <c r="AR138" s="449"/>
      <c r="AS138" s="449"/>
      <c r="AT138" s="449"/>
      <c r="AU138" s="449"/>
      <c r="AV138" s="449"/>
      <c r="AW138" s="449"/>
      <c r="AX138" s="449"/>
      <c r="AY138" s="449"/>
      <c r="AZ138" s="449"/>
      <c r="BA138" s="449"/>
      <c r="BB138" s="433"/>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row>
    <row r="139" spans="1:144" x14ac:dyDescent="0.25">
      <c r="A139" s="462"/>
      <c r="B139" s="433"/>
      <c r="C139" s="449"/>
      <c r="D139" s="433"/>
      <c r="E139" s="55"/>
      <c r="F139" s="449"/>
      <c r="G139" s="449"/>
      <c r="H139" s="449"/>
      <c r="I139" s="449"/>
      <c r="J139" s="449"/>
      <c r="K139" s="449"/>
      <c r="L139" s="449"/>
      <c r="M139" s="449"/>
      <c r="N139" s="449"/>
      <c r="O139" s="449"/>
      <c r="P139" s="449"/>
      <c r="Q139" s="449"/>
      <c r="R139" s="433"/>
      <c r="S139" s="433"/>
      <c r="T139" s="433"/>
      <c r="U139" s="433"/>
      <c r="V139" s="433"/>
      <c r="W139" s="433"/>
      <c r="X139" s="433"/>
      <c r="Y139" s="433"/>
      <c r="Z139" s="433"/>
      <c r="AA139" s="433"/>
      <c r="AB139" s="449"/>
      <c r="AC139" s="449"/>
      <c r="AD139" s="449"/>
      <c r="AE139" s="449"/>
      <c r="AF139" s="449"/>
      <c r="AG139" s="449"/>
      <c r="AH139" s="449"/>
      <c r="AI139" s="449"/>
      <c r="AJ139" s="449"/>
      <c r="AK139" s="449"/>
      <c r="AL139" s="449"/>
      <c r="AM139" s="449"/>
      <c r="AN139" s="461"/>
      <c r="AO139" s="461"/>
      <c r="AP139" s="461"/>
      <c r="AQ139" s="449"/>
      <c r="AR139" s="449"/>
      <c r="AS139" s="449"/>
      <c r="AT139" s="449"/>
      <c r="AU139" s="449"/>
      <c r="AV139" s="449"/>
      <c r="AW139" s="449"/>
      <c r="AX139" s="449"/>
      <c r="AY139" s="449"/>
      <c r="AZ139" s="449"/>
      <c r="BA139" s="449"/>
      <c r="BB139" s="433"/>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row>
    <row r="140" spans="1:144" x14ac:dyDescent="0.25">
      <c r="A140" s="462"/>
      <c r="B140" s="433"/>
      <c r="C140" s="449"/>
      <c r="D140" s="433"/>
      <c r="E140" s="55"/>
      <c r="F140" s="449"/>
      <c r="G140" s="449"/>
      <c r="H140" s="449"/>
      <c r="I140" s="449"/>
      <c r="J140" s="449"/>
      <c r="K140" s="449"/>
      <c r="L140" s="449"/>
      <c r="M140" s="449"/>
      <c r="N140" s="449"/>
      <c r="O140" s="449"/>
      <c r="P140" s="449"/>
      <c r="Q140" s="449"/>
      <c r="R140" s="433"/>
      <c r="S140" s="433"/>
      <c r="T140" s="433"/>
      <c r="U140" s="433"/>
      <c r="V140" s="433"/>
      <c r="W140" s="433"/>
      <c r="X140" s="433"/>
      <c r="Y140" s="433"/>
      <c r="Z140" s="433"/>
      <c r="AA140" s="433"/>
      <c r="AB140" s="449"/>
      <c r="AC140" s="449"/>
      <c r="AD140" s="449"/>
      <c r="AE140" s="449"/>
      <c r="AF140" s="449"/>
      <c r="AG140" s="449"/>
      <c r="AH140" s="449"/>
      <c r="AI140" s="449"/>
      <c r="AJ140" s="449"/>
      <c r="AK140" s="449"/>
      <c r="AL140" s="449"/>
      <c r="AM140" s="449"/>
      <c r="AN140" s="461"/>
      <c r="AO140" s="461"/>
      <c r="AP140" s="461"/>
      <c r="AQ140" s="449"/>
      <c r="AR140" s="449"/>
      <c r="AS140" s="449"/>
      <c r="AT140" s="449"/>
      <c r="AU140" s="449"/>
      <c r="AV140" s="449"/>
      <c r="AW140" s="449"/>
      <c r="AX140" s="449"/>
      <c r="AY140" s="449"/>
      <c r="AZ140" s="449"/>
      <c r="BA140" s="449"/>
      <c r="BB140" s="433"/>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DW140" s="55"/>
      <c r="DX140" s="55"/>
      <c r="DY140" s="55"/>
      <c r="DZ140" s="55"/>
      <c r="EA140" s="55"/>
      <c r="EB140" s="55"/>
      <c r="EC140" s="55"/>
      <c r="ED140" s="55"/>
      <c r="EE140" s="55"/>
      <c r="EF140" s="55"/>
      <c r="EG140" s="55"/>
      <c r="EH140" s="55"/>
      <c r="EI140" s="55"/>
      <c r="EJ140" s="55"/>
      <c r="EK140" s="55"/>
      <c r="EL140" s="55"/>
      <c r="EM140" s="55"/>
      <c r="EN140" s="55"/>
    </row>
    <row r="141" spans="1:144" x14ac:dyDescent="0.25">
      <c r="A141" s="462"/>
      <c r="B141" s="433"/>
      <c r="C141" s="449"/>
      <c r="D141" s="433"/>
      <c r="E141" s="55"/>
      <c r="F141" s="449"/>
      <c r="G141" s="449"/>
      <c r="H141" s="449"/>
      <c r="I141" s="449"/>
      <c r="J141" s="449"/>
      <c r="K141" s="449"/>
      <c r="L141" s="449"/>
      <c r="M141" s="449"/>
      <c r="N141" s="449"/>
      <c r="O141" s="449"/>
      <c r="P141" s="449"/>
      <c r="Q141" s="449"/>
      <c r="R141" s="433"/>
      <c r="S141" s="433"/>
      <c r="T141" s="433"/>
      <c r="U141" s="433"/>
      <c r="V141" s="433"/>
      <c r="W141" s="433"/>
      <c r="X141" s="433"/>
      <c r="Y141" s="433"/>
      <c r="Z141" s="433"/>
      <c r="AA141" s="433"/>
      <c r="AB141" s="449"/>
      <c r="AC141" s="449"/>
      <c r="AD141" s="449"/>
      <c r="AE141" s="449"/>
      <c r="AF141" s="449"/>
      <c r="AG141" s="449"/>
      <c r="AH141" s="449"/>
      <c r="AI141" s="449"/>
      <c r="AJ141" s="449"/>
      <c r="AK141" s="449"/>
      <c r="AL141" s="449"/>
      <c r="AM141" s="449"/>
      <c r="AN141" s="461"/>
      <c r="AO141" s="461"/>
      <c r="AP141" s="461"/>
      <c r="AQ141" s="449"/>
      <c r="AR141" s="449"/>
      <c r="AS141" s="449"/>
      <c r="AT141" s="449"/>
      <c r="AU141" s="449"/>
      <c r="AV141" s="449"/>
      <c r="AW141" s="449"/>
      <c r="AX141" s="449"/>
      <c r="AY141" s="449"/>
      <c r="AZ141" s="449"/>
      <c r="BA141" s="449"/>
      <c r="BB141" s="433"/>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DW141" s="55"/>
      <c r="DX141" s="55"/>
      <c r="DY141" s="55"/>
      <c r="DZ141" s="55"/>
      <c r="EA141" s="55"/>
      <c r="EB141" s="55"/>
      <c r="EC141" s="55"/>
      <c r="ED141" s="55"/>
      <c r="EE141" s="55"/>
      <c r="EF141" s="55"/>
      <c r="EG141" s="55"/>
      <c r="EH141" s="55"/>
      <c r="EI141" s="55"/>
      <c r="EJ141" s="55"/>
      <c r="EK141" s="55"/>
      <c r="EL141" s="55"/>
      <c r="EM141" s="55"/>
      <c r="EN141" s="55"/>
    </row>
    <row r="142" spans="1:144" x14ac:dyDescent="0.25">
      <c r="A142" s="462"/>
      <c r="B142" s="433"/>
      <c r="C142" s="449"/>
      <c r="D142" s="433"/>
      <c r="E142" s="55"/>
      <c r="F142" s="449"/>
      <c r="G142" s="449"/>
      <c r="H142" s="449"/>
      <c r="I142" s="449"/>
      <c r="J142" s="449"/>
      <c r="K142" s="449"/>
      <c r="L142" s="449"/>
      <c r="M142" s="449"/>
      <c r="N142" s="449"/>
      <c r="O142" s="449"/>
      <c r="P142" s="449"/>
      <c r="Q142" s="449"/>
      <c r="R142" s="433"/>
      <c r="S142" s="433"/>
      <c r="T142" s="433"/>
      <c r="U142" s="433"/>
      <c r="V142" s="433"/>
      <c r="W142" s="433"/>
      <c r="X142" s="433"/>
      <c r="Y142" s="433"/>
      <c r="Z142" s="433"/>
      <c r="AA142" s="433"/>
      <c r="AB142" s="449"/>
      <c r="AC142" s="449"/>
      <c r="AD142" s="449"/>
      <c r="AE142" s="449"/>
      <c r="AF142" s="449"/>
      <c r="AG142" s="449"/>
      <c r="AH142" s="449"/>
      <c r="AI142" s="449"/>
      <c r="AJ142" s="449"/>
      <c r="AK142" s="449"/>
      <c r="AL142" s="449"/>
      <c r="AM142" s="449"/>
      <c r="AN142" s="461"/>
      <c r="AO142" s="461"/>
      <c r="AP142" s="461"/>
      <c r="AQ142" s="449"/>
      <c r="AR142" s="449"/>
      <c r="AS142" s="449"/>
      <c r="AT142" s="449"/>
      <c r="AU142" s="449"/>
      <c r="AV142" s="449"/>
      <c r="AW142" s="449"/>
      <c r="AX142" s="449"/>
      <c r="AY142" s="449"/>
      <c r="AZ142" s="449"/>
      <c r="BA142" s="449"/>
      <c r="BB142" s="433"/>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c r="DW142" s="55"/>
      <c r="DX142" s="55"/>
      <c r="DY142" s="55"/>
      <c r="DZ142" s="55"/>
      <c r="EA142" s="55"/>
      <c r="EB142" s="55"/>
      <c r="EC142" s="55"/>
      <c r="ED142" s="55"/>
      <c r="EE142" s="55"/>
      <c r="EF142" s="55"/>
      <c r="EG142" s="55"/>
      <c r="EH142" s="55"/>
      <c r="EI142" s="55"/>
      <c r="EJ142" s="55"/>
      <c r="EK142" s="55"/>
      <c r="EL142" s="55"/>
      <c r="EM142" s="55"/>
      <c r="EN142" s="55"/>
    </row>
    <row r="143" spans="1:144" x14ac:dyDescent="0.25">
      <c r="A143" s="462"/>
      <c r="B143" s="433"/>
      <c r="C143" s="449"/>
      <c r="D143" s="433"/>
      <c r="E143" s="55"/>
      <c r="F143" s="449"/>
      <c r="G143" s="449"/>
      <c r="H143" s="449"/>
      <c r="I143" s="449"/>
      <c r="J143" s="449"/>
      <c r="K143" s="449"/>
      <c r="L143" s="449"/>
      <c r="M143" s="449"/>
      <c r="N143" s="449"/>
      <c r="O143" s="449"/>
      <c r="P143" s="449"/>
      <c r="Q143" s="449"/>
      <c r="R143" s="433"/>
      <c r="S143" s="433"/>
      <c r="T143" s="433"/>
      <c r="U143" s="433"/>
      <c r="V143" s="433"/>
      <c r="W143" s="433"/>
      <c r="X143" s="433"/>
      <c r="Y143" s="433"/>
      <c r="Z143" s="433"/>
      <c r="AA143" s="433"/>
      <c r="AB143" s="449"/>
      <c r="AC143" s="449"/>
      <c r="AD143" s="449"/>
      <c r="AE143" s="449"/>
      <c r="AF143" s="449"/>
      <c r="AG143" s="449"/>
      <c r="AH143" s="449"/>
      <c r="AI143" s="449"/>
      <c r="AJ143" s="449"/>
      <c r="AK143" s="449"/>
      <c r="AL143" s="449"/>
      <c r="AM143" s="449"/>
      <c r="AN143" s="461"/>
      <c r="AO143" s="461"/>
      <c r="AP143" s="461"/>
      <c r="AQ143" s="449"/>
      <c r="AR143" s="449"/>
      <c r="AS143" s="449"/>
      <c r="AT143" s="449"/>
      <c r="AU143" s="449"/>
      <c r="AV143" s="449"/>
      <c r="AW143" s="449"/>
      <c r="AX143" s="449"/>
      <c r="AY143" s="449"/>
      <c r="AZ143" s="449"/>
      <c r="BA143" s="449"/>
      <c r="BB143" s="433"/>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c r="BZ143" s="55"/>
      <c r="CA143" s="55"/>
      <c r="CB143" s="55"/>
      <c r="CC143" s="55"/>
      <c r="CD143" s="55"/>
      <c r="CE143" s="55"/>
      <c r="CF143" s="55"/>
      <c r="CG143" s="55"/>
      <c r="CH143" s="55"/>
      <c r="CI143" s="55"/>
      <c r="CJ143" s="55"/>
      <c r="CK143" s="55"/>
      <c r="CL143" s="55"/>
      <c r="CM143" s="55"/>
      <c r="CN143" s="55"/>
      <c r="CO143" s="55"/>
      <c r="CP143" s="55"/>
      <c r="CQ143" s="55"/>
      <c r="CR143" s="55"/>
      <c r="CS143" s="55"/>
      <c r="CT143" s="55"/>
      <c r="CU143" s="55"/>
      <c r="CV143" s="55"/>
      <c r="CW143" s="55"/>
      <c r="CX143" s="55"/>
      <c r="CY143" s="55"/>
      <c r="CZ143" s="55"/>
      <c r="DA143" s="55"/>
      <c r="DB143" s="55"/>
      <c r="DC143" s="55"/>
      <c r="DD143" s="55"/>
      <c r="DE143" s="55"/>
      <c r="DF143" s="55"/>
      <c r="DG143" s="55"/>
      <c r="DH143" s="55"/>
      <c r="DI143" s="55"/>
      <c r="DJ143" s="55"/>
      <c r="DK143" s="55"/>
      <c r="DL143" s="55"/>
      <c r="DM143" s="55"/>
      <c r="DN143" s="55"/>
      <c r="DO143" s="55"/>
      <c r="DP143" s="55"/>
      <c r="DQ143" s="55"/>
      <c r="DR143" s="55"/>
      <c r="DS143" s="55"/>
      <c r="DT143" s="55"/>
      <c r="DU143" s="55"/>
      <c r="DV143" s="55"/>
      <c r="DW143" s="55"/>
      <c r="DX143" s="55"/>
      <c r="DY143" s="55"/>
      <c r="DZ143" s="55"/>
      <c r="EA143" s="55"/>
      <c r="EB143" s="55"/>
      <c r="EC143" s="55"/>
      <c r="ED143" s="55"/>
      <c r="EE143" s="55"/>
      <c r="EF143" s="55"/>
      <c r="EG143" s="55"/>
      <c r="EH143" s="55"/>
      <c r="EI143" s="55"/>
      <c r="EJ143" s="55"/>
      <c r="EK143" s="55"/>
      <c r="EL143" s="55"/>
      <c r="EM143" s="55"/>
      <c r="EN143" s="55"/>
    </row>
    <row r="144" spans="1:144" x14ac:dyDescent="0.25">
      <c r="A144" s="462"/>
      <c r="B144" s="433"/>
      <c r="C144" s="449"/>
      <c r="D144" s="433"/>
      <c r="E144" s="55"/>
      <c r="F144" s="449"/>
      <c r="G144" s="449"/>
      <c r="H144" s="449"/>
      <c r="I144" s="449"/>
      <c r="J144" s="449"/>
      <c r="K144" s="449"/>
      <c r="L144" s="449"/>
      <c r="M144" s="449"/>
      <c r="N144" s="449"/>
      <c r="O144" s="449"/>
      <c r="P144" s="449"/>
      <c r="Q144" s="449"/>
      <c r="R144" s="433"/>
      <c r="S144" s="433"/>
      <c r="T144" s="433"/>
      <c r="U144" s="433"/>
      <c r="V144" s="433"/>
      <c r="W144" s="433"/>
      <c r="X144" s="433"/>
      <c r="Y144" s="433"/>
      <c r="Z144" s="433"/>
      <c r="AA144" s="433"/>
      <c r="AB144" s="449"/>
      <c r="AC144" s="449"/>
      <c r="AD144" s="449"/>
      <c r="AE144" s="449"/>
      <c r="AF144" s="449"/>
      <c r="AG144" s="449"/>
      <c r="AH144" s="449"/>
      <c r="AI144" s="449"/>
      <c r="AJ144" s="449"/>
      <c r="AK144" s="449"/>
      <c r="AL144" s="449"/>
      <c r="AM144" s="449"/>
      <c r="AN144" s="461"/>
      <c r="AO144" s="461"/>
      <c r="AP144" s="461"/>
      <c r="AQ144" s="449"/>
      <c r="AR144" s="449"/>
      <c r="AS144" s="449"/>
      <c r="AT144" s="449"/>
      <c r="AU144" s="449"/>
      <c r="AV144" s="449"/>
      <c r="AW144" s="449"/>
      <c r="AX144" s="449"/>
      <c r="AY144" s="449"/>
      <c r="AZ144" s="449"/>
      <c r="BA144" s="449"/>
      <c r="BB144" s="433"/>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c r="DB144" s="55"/>
      <c r="DC144" s="55"/>
      <c r="DD144" s="55"/>
      <c r="DE144" s="55"/>
      <c r="DF144" s="55"/>
      <c r="DG144" s="55"/>
      <c r="DH144" s="55"/>
      <c r="DI144" s="55"/>
      <c r="DJ144" s="55"/>
      <c r="DK144" s="55"/>
      <c r="DL144" s="55"/>
      <c r="DM144" s="55"/>
      <c r="DN144" s="55"/>
      <c r="DO144" s="55"/>
      <c r="DP144" s="55"/>
      <c r="DQ144" s="55"/>
      <c r="DR144" s="55"/>
      <c r="DS144" s="55"/>
      <c r="DT144" s="55"/>
      <c r="DU144" s="55"/>
      <c r="DV144" s="55"/>
      <c r="DW144" s="55"/>
      <c r="DX144" s="55"/>
      <c r="DY144" s="55"/>
      <c r="DZ144" s="55"/>
      <c r="EA144" s="55"/>
      <c r="EB144" s="55"/>
      <c r="EC144" s="55"/>
      <c r="ED144" s="55"/>
      <c r="EE144" s="55"/>
      <c r="EF144" s="55"/>
      <c r="EG144" s="55"/>
      <c r="EH144" s="55"/>
      <c r="EI144" s="55"/>
      <c r="EJ144" s="55"/>
      <c r="EK144" s="55"/>
      <c r="EL144" s="55"/>
      <c r="EM144" s="55"/>
      <c r="EN144" s="55"/>
    </row>
    <row r="145" spans="1:144" x14ac:dyDescent="0.25">
      <c r="A145" s="462"/>
      <c r="B145" s="433"/>
      <c r="C145" s="449"/>
      <c r="D145" s="433"/>
      <c r="E145" s="55"/>
      <c r="F145" s="449"/>
      <c r="G145" s="449"/>
      <c r="H145" s="449"/>
      <c r="I145" s="449"/>
      <c r="J145" s="449"/>
      <c r="K145" s="449"/>
      <c r="L145" s="449"/>
      <c r="M145" s="449"/>
      <c r="N145" s="449"/>
      <c r="O145" s="449"/>
      <c r="P145" s="449"/>
      <c r="Q145" s="449"/>
      <c r="R145" s="433"/>
      <c r="S145" s="433"/>
      <c r="T145" s="433"/>
      <c r="U145" s="433"/>
      <c r="V145" s="433"/>
      <c r="W145" s="433"/>
      <c r="X145" s="433"/>
      <c r="Y145" s="433"/>
      <c r="Z145" s="433"/>
      <c r="AA145" s="433"/>
      <c r="AB145" s="449"/>
      <c r="AC145" s="449"/>
      <c r="AD145" s="449"/>
      <c r="AE145" s="449"/>
      <c r="AF145" s="449"/>
      <c r="AG145" s="449"/>
      <c r="AH145" s="449"/>
      <c r="AI145" s="449"/>
      <c r="AJ145" s="449"/>
      <c r="AK145" s="449"/>
      <c r="AL145" s="449"/>
      <c r="AM145" s="449"/>
      <c r="AN145" s="461"/>
      <c r="AO145" s="461"/>
      <c r="AP145" s="461"/>
      <c r="AQ145" s="449"/>
      <c r="AR145" s="449"/>
      <c r="AS145" s="449"/>
      <c r="AT145" s="449"/>
      <c r="AU145" s="449"/>
      <c r="AV145" s="449"/>
      <c r="AW145" s="449"/>
      <c r="AX145" s="449"/>
      <c r="AY145" s="449"/>
      <c r="AZ145" s="449"/>
      <c r="BA145" s="449"/>
      <c r="BB145" s="433"/>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row>
    <row r="146" spans="1:144" x14ac:dyDescent="0.25">
      <c r="A146" s="462"/>
      <c r="B146" s="433"/>
      <c r="C146" s="449"/>
      <c r="D146" s="433"/>
      <c r="E146" s="55"/>
      <c r="F146" s="449"/>
      <c r="G146" s="449"/>
      <c r="H146" s="449"/>
      <c r="I146" s="449"/>
      <c r="J146" s="449"/>
      <c r="K146" s="449"/>
      <c r="L146" s="449"/>
      <c r="M146" s="449"/>
      <c r="N146" s="449"/>
      <c r="O146" s="449"/>
      <c r="P146" s="449"/>
      <c r="Q146" s="449"/>
      <c r="R146" s="433"/>
      <c r="S146" s="433"/>
      <c r="T146" s="433"/>
      <c r="U146" s="433"/>
      <c r="V146" s="433"/>
      <c r="W146" s="433"/>
      <c r="X146" s="433"/>
      <c r="Y146" s="433"/>
      <c r="Z146" s="433"/>
      <c r="AA146" s="433"/>
      <c r="AB146" s="449"/>
      <c r="AC146" s="449"/>
      <c r="AD146" s="449"/>
      <c r="AE146" s="449"/>
      <c r="AF146" s="449"/>
      <c r="AG146" s="449"/>
      <c r="AH146" s="449"/>
      <c r="AI146" s="449"/>
      <c r="AJ146" s="449"/>
      <c r="AK146" s="449"/>
      <c r="AL146" s="449"/>
      <c r="AM146" s="449"/>
      <c r="AN146" s="461"/>
      <c r="AO146" s="461"/>
      <c r="AP146" s="461"/>
      <c r="AQ146" s="449"/>
      <c r="AR146" s="449"/>
      <c r="AS146" s="449"/>
      <c r="AT146" s="449"/>
      <c r="AU146" s="449"/>
      <c r="AV146" s="449"/>
      <c r="AW146" s="449"/>
      <c r="AX146" s="449"/>
      <c r="AY146" s="449"/>
      <c r="AZ146" s="449"/>
      <c r="BA146" s="449"/>
      <c r="BB146" s="433"/>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row>
    <row r="147" spans="1:144" x14ac:dyDescent="0.25">
      <c r="A147" s="462"/>
      <c r="B147" s="433"/>
      <c r="C147" s="449"/>
      <c r="D147" s="433"/>
      <c r="E147" s="55"/>
      <c r="F147" s="449"/>
      <c r="G147" s="449"/>
      <c r="H147" s="449"/>
      <c r="I147" s="449"/>
      <c r="J147" s="449"/>
      <c r="K147" s="449"/>
      <c r="L147" s="449"/>
      <c r="M147" s="449"/>
      <c r="N147" s="449"/>
      <c r="O147" s="449"/>
      <c r="P147" s="449"/>
      <c r="Q147" s="449"/>
      <c r="R147" s="433"/>
      <c r="S147" s="433"/>
      <c r="T147" s="433"/>
      <c r="U147" s="433"/>
      <c r="V147" s="433"/>
      <c r="W147" s="433"/>
      <c r="X147" s="433"/>
      <c r="Y147" s="433"/>
      <c r="Z147" s="433"/>
      <c r="AA147" s="433"/>
      <c r="AB147" s="449"/>
      <c r="AC147" s="449"/>
      <c r="AD147" s="449"/>
      <c r="AE147" s="449"/>
      <c r="AF147" s="449"/>
      <c r="AG147" s="449"/>
      <c r="AH147" s="449"/>
      <c r="AI147" s="449"/>
      <c r="AJ147" s="449"/>
      <c r="AK147" s="449"/>
      <c r="AL147" s="449"/>
      <c r="AM147" s="449"/>
      <c r="AN147" s="461"/>
      <c r="AO147" s="461"/>
      <c r="AP147" s="461"/>
      <c r="AQ147" s="449"/>
      <c r="AR147" s="449"/>
      <c r="AS147" s="449"/>
      <c r="AT147" s="449"/>
      <c r="AU147" s="449"/>
      <c r="AV147" s="449"/>
      <c r="AW147" s="449"/>
      <c r="AX147" s="449"/>
      <c r="AY147" s="449"/>
      <c r="AZ147" s="449"/>
      <c r="BA147" s="449"/>
      <c r="BB147" s="433"/>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c r="CE147" s="55"/>
      <c r="CF147" s="55"/>
      <c r="CG147" s="55"/>
      <c r="CH147" s="55"/>
      <c r="CI147" s="55"/>
      <c r="CJ147" s="55"/>
      <c r="CK147" s="55"/>
      <c r="CL147" s="55"/>
      <c r="CM147" s="55"/>
      <c r="CN147" s="55"/>
      <c r="CO147" s="55"/>
      <c r="CP147" s="55"/>
      <c r="CQ147" s="55"/>
      <c r="CR147" s="55"/>
      <c r="CS147" s="55"/>
      <c r="CT147" s="55"/>
      <c r="CU147" s="55"/>
      <c r="CV147" s="55"/>
      <c r="CW147" s="55"/>
      <c r="CX147" s="55"/>
      <c r="CY147" s="55"/>
      <c r="CZ147" s="55"/>
      <c r="DA147" s="55"/>
      <c r="DB147" s="55"/>
      <c r="DC147" s="55"/>
      <c r="DD147" s="55"/>
      <c r="DE147" s="55"/>
      <c r="DF147" s="55"/>
      <c r="DG147" s="55"/>
      <c r="DH147" s="55"/>
      <c r="DI147" s="55"/>
      <c r="DJ147" s="55"/>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55"/>
      <c r="EL147" s="55"/>
      <c r="EM147" s="55"/>
      <c r="EN147" s="55"/>
    </row>
    <row r="148" spans="1:144" x14ac:dyDescent="0.25">
      <c r="A148" s="462"/>
      <c r="B148" s="433"/>
      <c r="C148" s="449"/>
      <c r="D148" s="433"/>
      <c r="E148" s="55"/>
      <c r="F148" s="449"/>
      <c r="G148" s="449"/>
      <c r="H148" s="449"/>
      <c r="I148" s="449"/>
      <c r="J148" s="449"/>
      <c r="K148" s="449"/>
      <c r="L148" s="449"/>
      <c r="M148" s="449"/>
      <c r="N148" s="449"/>
      <c r="O148" s="449"/>
      <c r="P148" s="449"/>
      <c r="Q148" s="449"/>
      <c r="R148" s="433"/>
      <c r="S148" s="433"/>
      <c r="T148" s="433"/>
      <c r="U148" s="433"/>
      <c r="V148" s="433"/>
      <c r="W148" s="433"/>
      <c r="X148" s="433"/>
      <c r="Y148" s="433"/>
      <c r="Z148" s="433"/>
      <c r="AA148" s="433"/>
      <c r="AB148" s="449"/>
      <c r="AC148" s="449"/>
      <c r="AD148" s="449"/>
      <c r="AE148" s="449"/>
      <c r="AF148" s="449"/>
      <c r="AG148" s="449"/>
      <c r="AH148" s="449"/>
      <c r="AI148" s="449"/>
      <c r="AJ148" s="449"/>
      <c r="AK148" s="449"/>
      <c r="AL148" s="449"/>
      <c r="AM148" s="449"/>
      <c r="AN148" s="461"/>
      <c r="AO148" s="461"/>
      <c r="AP148" s="461"/>
      <c r="AQ148" s="449"/>
      <c r="AR148" s="449"/>
      <c r="AS148" s="449"/>
      <c r="AT148" s="449"/>
      <c r="AU148" s="449"/>
      <c r="AV148" s="449"/>
      <c r="AW148" s="449"/>
      <c r="AX148" s="449"/>
      <c r="AY148" s="449"/>
      <c r="AZ148" s="449"/>
      <c r="BA148" s="449"/>
      <c r="BB148" s="433"/>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row>
    <row r="149" spans="1:144" x14ac:dyDescent="0.25">
      <c r="A149" s="462"/>
      <c r="B149" s="433"/>
      <c r="C149" s="449"/>
      <c r="D149" s="433"/>
      <c r="E149" s="55"/>
      <c r="F149" s="449"/>
      <c r="G149" s="449"/>
      <c r="H149" s="449"/>
      <c r="I149" s="449"/>
      <c r="J149" s="449"/>
      <c r="K149" s="449"/>
      <c r="L149" s="449"/>
      <c r="M149" s="449"/>
      <c r="N149" s="449"/>
      <c r="O149" s="449"/>
      <c r="P149" s="449"/>
      <c r="Q149" s="449"/>
      <c r="R149" s="433"/>
      <c r="S149" s="433"/>
      <c r="T149" s="433"/>
      <c r="U149" s="433"/>
      <c r="V149" s="433"/>
      <c r="W149" s="433"/>
      <c r="X149" s="433"/>
      <c r="Y149" s="433"/>
      <c r="Z149" s="433"/>
      <c r="AA149" s="433"/>
      <c r="AB149" s="449"/>
      <c r="AC149" s="449"/>
      <c r="AD149" s="449"/>
      <c r="AE149" s="449"/>
      <c r="AF149" s="449"/>
      <c r="AG149" s="449"/>
      <c r="AH149" s="449"/>
      <c r="AI149" s="449"/>
      <c r="AJ149" s="449"/>
      <c r="AK149" s="449"/>
      <c r="AL149" s="449"/>
      <c r="AM149" s="449"/>
      <c r="AN149" s="461"/>
      <c r="AO149" s="461"/>
      <c r="AP149" s="461"/>
      <c r="AQ149" s="449"/>
      <c r="AR149" s="449"/>
      <c r="AS149" s="449"/>
      <c r="AT149" s="449"/>
      <c r="AU149" s="449"/>
      <c r="AV149" s="449"/>
      <c r="AW149" s="449"/>
      <c r="AX149" s="449"/>
      <c r="AY149" s="449"/>
      <c r="AZ149" s="449"/>
      <c r="BA149" s="449"/>
      <c r="BB149" s="433"/>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c r="BZ149" s="55"/>
      <c r="CA149" s="55"/>
      <c r="CB149" s="55"/>
      <c r="CC149" s="55"/>
      <c r="CD149" s="55"/>
      <c r="CE149" s="55"/>
      <c r="CF149" s="55"/>
      <c r="CG149" s="55"/>
      <c r="CH149" s="55"/>
      <c r="CI149" s="55"/>
      <c r="CJ149" s="55"/>
      <c r="CK149" s="55"/>
      <c r="CL149" s="55"/>
      <c r="CM149" s="55"/>
      <c r="CN149" s="55"/>
      <c r="CO149" s="55"/>
      <c r="CP149" s="55"/>
      <c r="CQ149" s="55"/>
      <c r="CR149" s="55"/>
      <c r="CS149" s="55"/>
      <c r="CT149" s="55"/>
      <c r="CU149" s="55"/>
      <c r="CV149" s="55"/>
      <c r="CW149" s="55"/>
      <c r="CX149" s="55"/>
      <c r="CY149" s="55"/>
      <c r="CZ149" s="55"/>
      <c r="DA149" s="55"/>
      <c r="DB149" s="55"/>
      <c r="DC149" s="55"/>
      <c r="DD149" s="55"/>
      <c r="DE149" s="55"/>
      <c r="DF149" s="55"/>
      <c r="DG149" s="55"/>
      <c r="DH149" s="55"/>
      <c r="DI149" s="55"/>
      <c r="DJ149" s="55"/>
      <c r="DK149" s="55"/>
      <c r="DL149" s="55"/>
      <c r="DM149" s="55"/>
      <c r="DN149" s="55"/>
      <c r="DO149" s="55"/>
      <c r="DP149" s="55"/>
      <c r="DQ149" s="55"/>
      <c r="DR149" s="55"/>
      <c r="DS149" s="55"/>
      <c r="DT149" s="55"/>
      <c r="DU149" s="55"/>
      <c r="DV149" s="55"/>
      <c r="DW149" s="55"/>
      <c r="DX149" s="55"/>
      <c r="DY149" s="55"/>
      <c r="DZ149" s="55"/>
      <c r="EA149" s="55"/>
      <c r="EB149" s="55"/>
      <c r="EC149" s="55"/>
      <c r="ED149" s="55"/>
      <c r="EE149" s="55"/>
      <c r="EF149" s="55"/>
      <c r="EG149" s="55"/>
      <c r="EH149" s="55"/>
      <c r="EI149" s="55"/>
      <c r="EJ149" s="55"/>
      <c r="EK149" s="55"/>
      <c r="EL149" s="55"/>
      <c r="EM149" s="55"/>
      <c r="EN149" s="55"/>
    </row>
    <row r="150" spans="1:144" x14ac:dyDescent="0.25">
      <c r="A150" s="462"/>
      <c r="B150" s="433"/>
      <c r="C150" s="449"/>
      <c r="D150" s="433"/>
      <c r="E150" s="55"/>
      <c r="F150" s="449"/>
      <c r="G150" s="449"/>
      <c r="H150" s="449"/>
      <c r="I150" s="449"/>
      <c r="J150" s="449"/>
      <c r="K150" s="449"/>
      <c r="L150" s="449"/>
      <c r="M150" s="449"/>
      <c r="N150" s="449"/>
      <c r="O150" s="449"/>
      <c r="P150" s="449"/>
      <c r="Q150" s="449"/>
      <c r="R150" s="433"/>
      <c r="S150" s="433"/>
      <c r="T150" s="433"/>
      <c r="U150" s="433"/>
      <c r="V150" s="433"/>
      <c r="W150" s="433"/>
      <c r="X150" s="433"/>
      <c r="Y150" s="433"/>
      <c r="Z150" s="433"/>
      <c r="AA150" s="433"/>
      <c r="AB150" s="449"/>
      <c r="AC150" s="449"/>
      <c r="AD150" s="449"/>
      <c r="AE150" s="449"/>
      <c r="AF150" s="449"/>
      <c r="AG150" s="449"/>
      <c r="AH150" s="449"/>
      <c r="AI150" s="449"/>
      <c r="AJ150" s="449"/>
      <c r="AK150" s="449"/>
      <c r="AL150" s="449"/>
      <c r="AM150" s="449"/>
      <c r="AN150" s="461"/>
      <c r="AO150" s="461"/>
      <c r="AP150" s="461"/>
      <c r="AQ150" s="449"/>
      <c r="AR150" s="449"/>
      <c r="AS150" s="449"/>
      <c r="AT150" s="449"/>
      <c r="AU150" s="449"/>
      <c r="AV150" s="449"/>
      <c r="AW150" s="449"/>
      <c r="AX150" s="449"/>
      <c r="AY150" s="449"/>
      <c r="AZ150" s="449"/>
      <c r="BA150" s="449"/>
      <c r="BB150" s="433"/>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5"/>
      <c r="CZ150" s="55"/>
      <c r="DA150" s="55"/>
      <c r="DB150" s="55"/>
      <c r="DC150" s="55"/>
      <c r="DD150" s="55"/>
      <c r="DE150" s="55"/>
      <c r="DF150" s="55"/>
      <c r="DG150" s="55"/>
      <c r="DH150" s="55"/>
      <c r="DI150" s="55"/>
      <c r="DJ150" s="55"/>
      <c r="DK150" s="55"/>
      <c r="DL150" s="55"/>
      <c r="DM150" s="55"/>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row>
    <row r="151" spans="1:144" x14ac:dyDescent="0.25">
      <c r="A151" s="462"/>
      <c r="B151" s="433"/>
      <c r="C151" s="449"/>
      <c r="D151" s="433"/>
      <c r="E151" s="55"/>
      <c r="F151" s="449"/>
      <c r="G151" s="449"/>
      <c r="H151" s="449"/>
      <c r="I151" s="449"/>
      <c r="J151" s="449"/>
      <c r="K151" s="449"/>
      <c r="L151" s="449"/>
      <c r="M151" s="449"/>
      <c r="N151" s="449"/>
      <c r="O151" s="449"/>
      <c r="P151" s="449"/>
      <c r="Q151" s="449"/>
      <c r="R151" s="433"/>
      <c r="S151" s="433"/>
      <c r="T151" s="433"/>
      <c r="U151" s="433"/>
      <c r="V151" s="433"/>
      <c r="W151" s="433"/>
      <c r="X151" s="433"/>
      <c r="Y151" s="433"/>
      <c r="Z151" s="433"/>
      <c r="AA151" s="433"/>
      <c r="AB151" s="449"/>
      <c r="AC151" s="449"/>
      <c r="AD151" s="449"/>
      <c r="AE151" s="449"/>
      <c r="AF151" s="449"/>
      <c r="AG151" s="449"/>
      <c r="AH151" s="449"/>
      <c r="AI151" s="449"/>
      <c r="AJ151" s="449"/>
      <c r="AK151" s="449"/>
      <c r="AL151" s="449"/>
      <c r="AM151" s="449"/>
      <c r="AN151" s="461"/>
      <c r="AO151" s="461"/>
      <c r="AP151" s="461"/>
      <c r="AQ151" s="449"/>
      <c r="AR151" s="449"/>
      <c r="AS151" s="449"/>
      <c r="AT151" s="449"/>
      <c r="AU151" s="449"/>
      <c r="AV151" s="449"/>
      <c r="AW151" s="449"/>
      <c r="AX151" s="449"/>
      <c r="AY151" s="449"/>
      <c r="AZ151" s="449"/>
      <c r="BA151" s="449"/>
      <c r="BB151" s="433"/>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row>
    <row r="152" spans="1:144" x14ac:dyDescent="0.25">
      <c r="A152" s="462"/>
      <c r="B152" s="433"/>
      <c r="C152" s="449"/>
      <c r="D152" s="433"/>
      <c r="E152" s="55"/>
      <c r="F152" s="449"/>
      <c r="G152" s="449"/>
      <c r="H152" s="449"/>
      <c r="I152" s="449"/>
      <c r="J152" s="449"/>
      <c r="K152" s="449"/>
      <c r="L152" s="449"/>
      <c r="M152" s="449"/>
      <c r="N152" s="449"/>
      <c r="O152" s="449"/>
      <c r="P152" s="449"/>
      <c r="Q152" s="449"/>
      <c r="R152" s="433"/>
      <c r="S152" s="433"/>
      <c r="T152" s="433"/>
      <c r="U152" s="433"/>
      <c r="V152" s="433"/>
      <c r="W152" s="433"/>
      <c r="X152" s="433"/>
      <c r="Y152" s="433"/>
      <c r="Z152" s="433"/>
      <c r="AA152" s="433"/>
      <c r="AB152" s="449"/>
      <c r="AC152" s="449"/>
      <c r="AD152" s="449"/>
      <c r="AE152" s="449"/>
      <c r="AF152" s="449"/>
      <c r="AG152" s="449"/>
      <c r="AH152" s="449"/>
      <c r="AI152" s="449"/>
      <c r="AJ152" s="449"/>
      <c r="AK152" s="449"/>
      <c r="AL152" s="449"/>
      <c r="AM152" s="449"/>
      <c r="AN152" s="461"/>
      <c r="AO152" s="461"/>
      <c r="AP152" s="461"/>
      <c r="AQ152" s="449"/>
      <c r="AR152" s="449"/>
      <c r="AS152" s="449"/>
      <c r="AT152" s="449"/>
      <c r="AU152" s="449"/>
      <c r="AV152" s="449"/>
      <c r="AW152" s="449"/>
      <c r="AX152" s="449"/>
      <c r="AY152" s="449"/>
      <c r="AZ152" s="449"/>
      <c r="BA152" s="449"/>
      <c r="BB152" s="433"/>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c r="BZ152" s="55"/>
      <c r="CA152" s="55"/>
      <c r="CB152" s="55"/>
      <c r="CC152" s="55"/>
      <c r="CD152" s="55"/>
      <c r="CE152" s="55"/>
      <c r="CF152" s="55"/>
      <c r="CG152" s="55"/>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55"/>
      <c r="DH152" s="55"/>
      <c r="DI152" s="55"/>
      <c r="DJ152" s="55"/>
      <c r="DK152" s="55"/>
      <c r="DL152" s="55"/>
      <c r="DM152" s="55"/>
      <c r="DN152" s="55"/>
      <c r="DO152" s="55"/>
      <c r="DP152" s="55"/>
      <c r="DQ152" s="55"/>
      <c r="DR152" s="55"/>
      <c r="DS152" s="55"/>
      <c r="DT152" s="55"/>
      <c r="DU152" s="55"/>
      <c r="DV152" s="55"/>
      <c r="DW152" s="55"/>
      <c r="DX152" s="55"/>
      <c r="DY152" s="55"/>
      <c r="DZ152" s="55"/>
      <c r="EA152" s="55"/>
      <c r="EB152" s="55"/>
      <c r="EC152" s="55"/>
      <c r="ED152" s="55"/>
      <c r="EE152" s="55"/>
      <c r="EF152" s="55"/>
      <c r="EG152" s="55"/>
      <c r="EH152" s="55"/>
      <c r="EI152" s="55"/>
      <c r="EJ152" s="55"/>
      <c r="EK152" s="55"/>
      <c r="EL152" s="55"/>
      <c r="EM152" s="55"/>
      <c r="EN152" s="55"/>
    </row>
    <row r="153" spans="1:144" x14ac:dyDescent="0.25">
      <c r="A153" s="462"/>
      <c r="B153" s="433"/>
      <c r="C153" s="449"/>
      <c r="D153" s="433"/>
      <c r="E153" s="55"/>
      <c r="F153" s="449"/>
      <c r="G153" s="449"/>
      <c r="H153" s="449"/>
      <c r="I153" s="449"/>
      <c r="J153" s="449"/>
      <c r="K153" s="449"/>
      <c r="L153" s="449"/>
      <c r="M153" s="449"/>
      <c r="N153" s="449"/>
      <c r="O153" s="449"/>
      <c r="P153" s="449"/>
      <c r="Q153" s="449"/>
      <c r="R153" s="433"/>
      <c r="S153" s="433"/>
      <c r="T153" s="433"/>
      <c r="U153" s="433"/>
      <c r="V153" s="433"/>
      <c r="W153" s="433"/>
      <c r="X153" s="433"/>
      <c r="Y153" s="433"/>
      <c r="Z153" s="433"/>
      <c r="AA153" s="433"/>
      <c r="AB153" s="449"/>
      <c r="AC153" s="449"/>
      <c r="AD153" s="449"/>
      <c r="AE153" s="449"/>
      <c r="AF153" s="449"/>
      <c r="AG153" s="449"/>
      <c r="AH153" s="449"/>
      <c r="AI153" s="449"/>
      <c r="AJ153" s="449"/>
      <c r="AK153" s="449"/>
      <c r="AL153" s="449"/>
      <c r="AM153" s="449"/>
      <c r="AN153" s="461"/>
      <c r="AO153" s="461"/>
      <c r="AP153" s="461"/>
      <c r="AQ153" s="449"/>
      <c r="AR153" s="449"/>
      <c r="AS153" s="449"/>
      <c r="AT153" s="449"/>
      <c r="AU153" s="449"/>
      <c r="AV153" s="449"/>
      <c r="AW153" s="449"/>
      <c r="AX153" s="449"/>
      <c r="AY153" s="449"/>
      <c r="AZ153" s="449"/>
      <c r="BA153" s="449"/>
      <c r="BB153" s="433"/>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row>
    <row r="154" spans="1:144" x14ac:dyDescent="0.25">
      <c r="A154" s="462"/>
      <c r="B154" s="433"/>
      <c r="C154" s="449"/>
      <c r="D154" s="433"/>
      <c r="E154" s="55"/>
      <c r="F154" s="449"/>
      <c r="G154" s="449"/>
      <c r="H154" s="449"/>
      <c r="I154" s="449"/>
      <c r="J154" s="449"/>
      <c r="K154" s="449"/>
      <c r="L154" s="449"/>
      <c r="M154" s="449"/>
      <c r="N154" s="449"/>
      <c r="O154" s="449"/>
      <c r="P154" s="449"/>
      <c r="Q154" s="449"/>
      <c r="R154" s="433"/>
      <c r="S154" s="433"/>
      <c r="T154" s="433"/>
      <c r="U154" s="433"/>
      <c r="V154" s="433"/>
      <c r="W154" s="433"/>
      <c r="X154" s="433"/>
      <c r="Y154" s="433"/>
      <c r="Z154" s="433"/>
      <c r="AA154" s="433"/>
      <c r="AB154" s="449"/>
      <c r="AC154" s="449"/>
      <c r="AD154" s="449"/>
      <c r="AE154" s="449"/>
      <c r="AF154" s="449"/>
      <c r="AG154" s="449"/>
      <c r="AH154" s="449"/>
      <c r="AI154" s="449"/>
      <c r="AJ154" s="449"/>
      <c r="AK154" s="449"/>
      <c r="AL154" s="449"/>
      <c r="AM154" s="449"/>
      <c r="AN154" s="461"/>
      <c r="AO154" s="461"/>
      <c r="AP154" s="461"/>
      <c r="AQ154" s="449"/>
      <c r="AR154" s="449"/>
      <c r="AS154" s="449"/>
      <c r="AT154" s="449"/>
      <c r="AU154" s="449"/>
      <c r="AV154" s="449"/>
      <c r="AW154" s="449"/>
      <c r="AX154" s="449"/>
      <c r="AY154" s="449"/>
      <c r="AZ154" s="449"/>
      <c r="BA154" s="449"/>
      <c r="BB154" s="433"/>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row>
    <row r="155" spans="1:144" x14ac:dyDescent="0.25">
      <c r="A155" s="462"/>
      <c r="B155" s="433"/>
      <c r="C155" s="449"/>
      <c r="D155" s="433"/>
      <c r="E155" s="55"/>
      <c r="F155" s="449"/>
      <c r="G155" s="449"/>
      <c r="H155" s="449"/>
      <c r="I155" s="449"/>
      <c r="J155" s="449"/>
      <c r="K155" s="449"/>
      <c r="L155" s="449"/>
      <c r="M155" s="449"/>
      <c r="N155" s="449"/>
      <c r="O155" s="449"/>
      <c r="P155" s="449"/>
      <c r="Q155" s="449"/>
      <c r="R155" s="433"/>
      <c r="S155" s="433"/>
      <c r="T155" s="433"/>
      <c r="U155" s="433"/>
      <c r="V155" s="433"/>
      <c r="W155" s="433"/>
      <c r="X155" s="433"/>
      <c r="Y155" s="433"/>
      <c r="Z155" s="433"/>
      <c r="AA155" s="433"/>
      <c r="AB155" s="449"/>
      <c r="AC155" s="449"/>
      <c r="AD155" s="449"/>
      <c r="AE155" s="449"/>
      <c r="AF155" s="449"/>
      <c r="AG155" s="449"/>
      <c r="AH155" s="449"/>
      <c r="AI155" s="449"/>
      <c r="AJ155" s="449"/>
      <c r="AK155" s="449"/>
      <c r="AL155" s="449"/>
      <c r="AM155" s="449"/>
      <c r="AN155" s="461"/>
      <c r="AO155" s="461"/>
      <c r="AP155" s="461"/>
      <c r="AQ155" s="449"/>
      <c r="AR155" s="449"/>
      <c r="AS155" s="449"/>
      <c r="AT155" s="449"/>
      <c r="AU155" s="449"/>
      <c r="AV155" s="449"/>
      <c r="AW155" s="449"/>
      <c r="AX155" s="449"/>
      <c r="AY155" s="449"/>
      <c r="AZ155" s="449"/>
      <c r="BA155" s="449"/>
      <c r="BB155" s="433"/>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c r="CF155" s="55"/>
      <c r="CG155" s="55"/>
      <c r="CH155" s="55"/>
      <c r="CI155" s="55"/>
      <c r="CJ155" s="55"/>
      <c r="CK155" s="55"/>
      <c r="CL155" s="55"/>
      <c r="CM155" s="55"/>
      <c r="CN155" s="55"/>
      <c r="CO155" s="55"/>
      <c r="CP155" s="55"/>
      <c r="CQ155" s="55"/>
      <c r="CR155" s="55"/>
      <c r="CS155" s="55"/>
      <c r="CT155" s="55"/>
      <c r="CU155" s="55"/>
      <c r="CV155" s="55"/>
      <c r="CW155" s="55"/>
      <c r="CX155" s="55"/>
      <c r="CY155" s="55"/>
      <c r="CZ155" s="55"/>
      <c r="DA155" s="55"/>
      <c r="DB155" s="55"/>
      <c r="DC155" s="55"/>
      <c r="DD155" s="55"/>
      <c r="DE155" s="55"/>
      <c r="DF155" s="55"/>
      <c r="DG155" s="55"/>
      <c r="DH155" s="55"/>
      <c r="DI155" s="55"/>
      <c r="DJ155" s="55"/>
      <c r="DK155" s="55"/>
      <c r="DL155" s="55"/>
      <c r="DM155" s="55"/>
      <c r="DN155" s="55"/>
      <c r="DO155" s="55"/>
      <c r="DP155" s="55"/>
      <c r="DQ155" s="55"/>
      <c r="DR155" s="55"/>
      <c r="DS155" s="55"/>
      <c r="DT155" s="55"/>
      <c r="DU155" s="55"/>
      <c r="DV155" s="55"/>
      <c r="DW155" s="55"/>
      <c r="DX155" s="55"/>
      <c r="DY155" s="55"/>
      <c r="DZ155" s="55"/>
      <c r="EA155" s="55"/>
      <c r="EB155" s="55"/>
      <c r="EC155" s="55"/>
      <c r="ED155" s="55"/>
      <c r="EE155" s="55"/>
      <c r="EF155" s="55"/>
      <c r="EG155" s="55"/>
      <c r="EH155" s="55"/>
      <c r="EI155" s="55"/>
      <c r="EJ155" s="55"/>
      <c r="EK155" s="55"/>
      <c r="EL155" s="55"/>
      <c r="EM155" s="55"/>
      <c r="EN155" s="55"/>
    </row>
    <row r="156" spans="1:144" x14ac:dyDescent="0.25">
      <c r="A156" s="462"/>
      <c r="B156" s="433"/>
      <c r="C156" s="449"/>
      <c r="D156" s="433"/>
      <c r="E156" s="55"/>
      <c r="F156" s="449"/>
      <c r="G156" s="449"/>
      <c r="H156" s="449"/>
      <c r="I156" s="449"/>
      <c r="J156" s="449"/>
      <c r="K156" s="449"/>
      <c r="L156" s="449"/>
      <c r="M156" s="449"/>
      <c r="N156" s="449"/>
      <c r="O156" s="449"/>
      <c r="P156" s="449"/>
      <c r="Q156" s="449"/>
      <c r="R156" s="433"/>
      <c r="S156" s="433"/>
      <c r="T156" s="433"/>
      <c r="U156" s="433"/>
      <c r="V156" s="433"/>
      <c r="W156" s="433"/>
      <c r="X156" s="433"/>
      <c r="Y156" s="433"/>
      <c r="Z156" s="433"/>
      <c r="AA156" s="433"/>
      <c r="AB156" s="449"/>
      <c r="AC156" s="449"/>
      <c r="AD156" s="449"/>
      <c r="AE156" s="449"/>
      <c r="AF156" s="449"/>
      <c r="AG156" s="449"/>
      <c r="AH156" s="449"/>
      <c r="AI156" s="449"/>
      <c r="AJ156" s="449"/>
      <c r="AK156" s="449"/>
      <c r="AL156" s="449"/>
      <c r="AM156" s="449"/>
      <c r="AN156" s="461"/>
      <c r="AO156" s="461"/>
      <c r="AP156" s="461"/>
      <c r="AQ156" s="449"/>
      <c r="AR156" s="449"/>
      <c r="AS156" s="449"/>
      <c r="AT156" s="449"/>
      <c r="AU156" s="449"/>
      <c r="AV156" s="449"/>
      <c r="AW156" s="449"/>
      <c r="AX156" s="449"/>
      <c r="AY156" s="449"/>
      <c r="AZ156" s="449"/>
      <c r="BA156" s="449"/>
      <c r="BB156" s="433"/>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c r="CF156" s="55"/>
      <c r="CG156" s="55"/>
      <c r="CH156" s="55"/>
      <c r="CI156" s="55"/>
      <c r="CJ156" s="55"/>
      <c r="CK156" s="55"/>
      <c r="CL156" s="55"/>
      <c r="CM156" s="55"/>
      <c r="CN156" s="55"/>
      <c r="CO156" s="55"/>
      <c r="CP156" s="55"/>
      <c r="CQ156" s="55"/>
      <c r="CR156" s="55"/>
      <c r="CS156" s="55"/>
      <c r="CT156" s="55"/>
      <c r="CU156" s="55"/>
      <c r="CV156" s="55"/>
      <c r="CW156" s="55"/>
      <c r="CX156" s="55"/>
      <c r="CY156" s="55"/>
      <c r="CZ156" s="55"/>
      <c r="DA156" s="55"/>
      <c r="DB156" s="55"/>
      <c r="DC156" s="55"/>
      <c r="DD156" s="55"/>
      <c r="DE156" s="55"/>
      <c r="DF156" s="55"/>
      <c r="DG156" s="55"/>
      <c r="DH156" s="55"/>
      <c r="DI156" s="55"/>
      <c r="DJ156" s="55"/>
      <c r="DK156" s="55"/>
      <c r="DL156" s="55"/>
      <c r="DM156" s="55"/>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row>
    <row r="157" spans="1:144" x14ac:dyDescent="0.25">
      <c r="A157" s="462"/>
      <c r="B157" s="433"/>
      <c r="C157" s="449"/>
      <c r="D157" s="433"/>
      <c r="E157" s="55"/>
      <c r="F157" s="449"/>
      <c r="G157" s="449"/>
      <c r="H157" s="449"/>
      <c r="I157" s="449"/>
      <c r="J157" s="449"/>
      <c r="K157" s="449"/>
      <c r="L157" s="449"/>
      <c r="M157" s="449"/>
      <c r="N157" s="449"/>
      <c r="O157" s="449"/>
      <c r="P157" s="449"/>
      <c r="Q157" s="449"/>
      <c r="R157" s="433"/>
      <c r="S157" s="433"/>
      <c r="T157" s="433"/>
      <c r="U157" s="433"/>
      <c r="V157" s="433"/>
      <c r="W157" s="433"/>
      <c r="X157" s="433"/>
      <c r="Y157" s="433"/>
      <c r="Z157" s="433"/>
      <c r="AA157" s="433"/>
      <c r="AB157" s="449"/>
      <c r="AC157" s="449"/>
      <c r="AD157" s="449"/>
      <c r="AE157" s="449"/>
      <c r="AF157" s="449"/>
      <c r="AG157" s="449"/>
      <c r="AH157" s="449"/>
      <c r="AI157" s="449"/>
      <c r="AJ157" s="449"/>
      <c r="AK157" s="449"/>
      <c r="AL157" s="449"/>
      <c r="AM157" s="449"/>
      <c r="AN157" s="461"/>
      <c r="AO157" s="461"/>
      <c r="AP157" s="461"/>
      <c r="AQ157" s="449"/>
      <c r="AR157" s="449"/>
      <c r="AS157" s="449"/>
      <c r="AT157" s="449"/>
      <c r="AU157" s="449"/>
      <c r="AV157" s="449"/>
      <c r="AW157" s="449"/>
      <c r="AX157" s="449"/>
      <c r="AY157" s="449"/>
      <c r="AZ157" s="449"/>
      <c r="BA157" s="449"/>
      <c r="BB157" s="433"/>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c r="BZ157" s="55"/>
      <c r="CA157" s="55"/>
      <c r="CB157" s="55"/>
      <c r="CC157" s="55"/>
      <c r="CD157" s="55"/>
      <c r="CE157" s="55"/>
      <c r="CF157" s="55"/>
      <c r="CG157" s="55"/>
      <c r="CH157" s="55"/>
      <c r="CI157" s="55"/>
      <c r="CJ157" s="55"/>
      <c r="CK157" s="55"/>
      <c r="CL157" s="55"/>
      <c r="CM157" s="55"/>
      <c r="CN157" s="55"/>
      <c r="CO157" s="55"/>
      <c r="CP157" s="55"/>
      <c r="CQ157" s="55"/>
      <c r="CR157" s="55"/>
      <c r="CS157" s="55"/>
      <c r="CT157" s="55"/>
      <c r="CU157" s="55"/>
      <c r="CV157" s="55"/>
      <c r="CW157" s="55"/>
      <c r="CX157" s="55"/>
      <c r="CY157" s="55"/>
      <c r="CZ157" s="55"/>
      <c r="DA157" s="55"/>
      <c r="DB157" s="55"/>
      <c r="DC157" s="55"/>
      <c r="DD157" s="55"/>
      <c r="DE157" s="55"/>
      <c r="DF157" s="55"/>
      <c r="DG157" s="55"/>
      <c r="DH157" s="55"/>
      <c r="DI157" s="55"/>
      <c r="DJ157" s="55"/>
      <c r="DK157" s="55"/>
      <c r="DL157" s="55"/>
      <c r="DM157" s="55"/>
      <c r="DN157" s="55"/>
      <c r="DO157" s="55"/>
      <c r="DP157" s="55"/>
      <c r="DQ157" s="55"/>
      <c r="DR157" s="55"/>
      <c r="DS157" s="55"/>
      <c r="DT157" s="55"/>
      <c r="DU157" s="55"/>
      <c r="DV157" s="55"/>
      <c r="DW157" s="55"/>
      <c r="DX157" s="55"/>
      <c r="DY157" s="55"/>
      <c r="DZ157" s="55"/>
      <c r="EA157" s="55"/>
      <c r="EB157" s="55"/>
      <c r="EC157" s="55"/>
      <c r="ED157" s="55"/>
      <c r="EE157" s="55"/>
      <c r="EF157" s="55"/>
      <c r="EG157" s="55"/>
      <c r="EH157" s="55"/>
      <c r="EI157" s="55"/>
      <c r="EJ157" s="55"/>
      <c r="EK157" s="55"/>
      <c r="EL157" s="55"/>
      <c r="EM157" s="55"/>
      <c r="EN157" s="55"/>
    </row>
    <row r="158" spans="1:144" x14ac:dyDescent="0.25">
      <c r="A158" s="462"/>
      <c r="B158" s="433"/>
      <c r="C158" s="449"/>
      <c r="D158" s="433"/>
      <c r="E158" s="55"/>
      <c r="F158" s="449"/>
      <c r="G158" s="449"/>
      <c r="H158" s="449"/>
      <c r="I158" s="449"/>
      <c r="J158" s="449"/>
      <c r="K158" s="449"/>
      <c r="L158" s="449"/>
      <c r="M158" s="449"/>
      <c r="N158" s="449"/>
      <c r="O158" s="449"/>
      <c r="P158" s="449"/>
      <c r="Q158" s="449"/>
      <c r="R158" s="433"/>
      <c r="S158" s="433"/>
      <c r="T158" s="433"/>
      <c r="U158" s="433"/>
      <c r="V158" s="433"/>
      <c r="W158" s="433"/>
      <c r="X158" s="433"/>
      <c r="Y158" s="433"/>
      <c r="Z158" s="433"/>
      <c r="AA158" s="433"/>
      <c r="AB158" s="449"/>
      <c r="AC158" s="449"/>
      <c r="AD158" s="449"/>
      <c r="AE158" s="449"/>
      <c r="AF158" s="449"/>
      <c r="AG158" s="449"/>
      <c r="AH158" s="449"/>
      <c r="AI158" s="449"/>
      <c r="AJ158" s="449"/>
      <c r="AK158" s="449"/>
      <c r="AL158" s="449"/>
      <c r="AM158" s="449"/>
      <c r="AN158" s="461"/>
      <c r="AO158" s="461"/>
      <c r="AP158" s="461"/>
      <c r="AQ158" s="449"/>
      <c r="AR158" s="449"/>
      <c r="AS158" s="449"/>
      <c r="AT158" s="449"/>
      <c r="AU158" s="449"/>
      <c r="AV158" s="449"/>
      <c r="AW158" s="449"/>
      <c r="AX158" s="449"/>
      <c r="AY158" s="449"/>
      <c r="AZ158" s="449"/>
      <c r="BA158" s="449"/>
      <c r="BB158" s="433"/>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c r="BZ158" s="55"/>
      <c r="CA158" s="55"/>
      <c r="CB158" s="55"/>
      <c r="CC158" s="55"/>
      <c r="CD158" s="55"/>
      <c r="CE158" s="55"/>
      <c r="CF158" s="55"/>
      <c r="CG158" s="55"/>
      <c r="CH158" s="55"/>
      <c r="CI158" s="55"/>
      <c r="CJ158" s="55"/>
      <c r="CK158" s="55"/>
      <c r="CL158" s="55"/>
      <c r="CM158" s="55"/>
      <c r="CN158" s="55"/>
      <c r="CO158" s="55"/>
      <c r="CP158" s="55"/>
      <c r="CQ158" s="55"/>
      <c r="CR158" s="55"/>
      <c r="CS158" s="55"/>
      <c r="CT158" s="55"/>
      <c r="CU158" s="55"/>
      <c r="CV158" s="55"/>
      <c r="CW158" s="55"/>
      <c r="CX158" s="55"/>
      <c r="CY158" s="55"/>
      <c r="CZ158" s="55"/>
      <c r="DA158" s="55"/>
      <c r="DB158" s="55"/>
      <c r="DC158" s="55"/>
      <c r="DD158" s="55"/>
      <c r="DE158" s="55"/>
      <c r="DF158" s="55"/>
      <c r="DG158" s="55"/>
      <c r="DH158" s="55"/>
      <c r="DI158" s="55"/>
      <c r="DJ158" s="55"/>
      <c r="DK158" s="55"/>
      <c r="DL158" s="55"/>
      <c r="DM158" s="55"/>
      <c r="DN158" s="55"/>
      <c r="DO158" s="55"/>
      <c r="DP158" s="55"/>
      <c r="DQ158" s="55"/>
      <c r="DR158" s="55"/>
      <c r="DS158" s="55"/>
      <c r="DT158" s="55"/>
      <c r="DU158" s="55"/>
      <c r="DV158" s="55"/>
      <c r="DW158" s="55"/>
      <c r="DX158" s="55"/>
      <c r="DY158" s="55"/>
      <c r="DZ158" s="55"/>
      <c r="EA158" s="55"/>
      <c r="EB158" s="55"/>
      <c r="EC158" s="55"/>
      <c r="ED158" s="55"/>
      <c r="EE158" s="55"/>
      <c r="EF158" s="55"/>
      <c r="EG158" s="55"/>
      <c r="EH158" s="55"/>
      <c r="EI158" s="55"/>
      <c r="EJ158" s="55"/>
      <c r="EK158" s="55"/>
      <c r="EL158" s="55"/>
      <c r="EM158" s="55"/>
      <c r="EN158" s="55"/>
    </row>
    <row r="159" spans="1:144" x14ac:dyDescent="0.25">
      <c r="A159" s="166"/>
      <c r="B159" s="158"/>
      <c r="C159" s="167"/>
      <c r="D159" s="158"/>
      <c r="F159" s="167"/>
      <c r="G159" s="167"/>
      <c r="H159" s="167"/>
      <c r="I159" s="167"/>
      <c r="J159" s="172"/>
      <c r="K159" s="172"/>
      <c r="L159" s="172"/>
      <c r="M159" s="172"/>
      <c r="N159" s="167"/>
      <c r="O159" s="167"/>
      <c r="P159" s="167"/>
      <c r="Q159" s="167"/>
      <c r="R159" s="158"/>
      <c r="S159" s="158"/>
      <c r="T159" s="158"/>
      <c r="U159" s="158"/>
      <c r="V159" s="158"/>
      <c r="W159" s="158"/>
      <c r="X159" s="158"/>
      <c r="Y159" s="158"/>
      <c r="Z159" s="158"/>
      <c r="AA159" s="158"/>
      <c r="AB159" s="167"/>
      <c r="AC159" s="167"/>
      <c r="AD159" s="167"/>
      <c r="AE159" s="172"/>
      <c r="AF159" s="172"/>
      <c r="AG159" s="167"/>
      <c r="AH159" s="167"/>
      <c r="AI159" s="167"/>
      <c r="AJ159" s="167"/>
      <c r="AK159" s="167"/>
      <c r="AL159" s="449"/>
      <c r="AM159" s="449"/>
      <c r="AN159" s="461"/>
      <c r="AO159" s="461"/>
      <c r="AP159" s="461"/>
      <c r="AQ159" s="449"/>
      <c r="AR159" s="449"/>
      <c r="AS159" s="449"/>
      <c r="AT159" s="449"/>
      <c r="AU159" s="449"/>
      <c r="AV159" s="449"/>
      <c r="AW159" s="449"/>
      <c r="AX159" s="449"/>
      <c r="AY159" s="449"/>
      <c r="AZ159" s="449"/>
      <c r="BA159" s="449"/>
      <c r="BB159" s="433"/>
    </row>
    <row r="160" spans="1:144" x14ac:dyDescent="0.25">
      <c r="A160" s="166"/>
      <c r="B160" s="158"/>
      <c r="C160" s="167"/>
      <c r="D160" s="158"/>
      <c r="F160" s="167"/>
      <c r="G160" s="167"/>
      <c r="H160" s="167"/>
      <c r="I160" s="167"/>
      <c r="J160" s="172"/>
      <c r="K160" s="172"/>
      <c r="L160" s="172"/>
      <c r="M160" s="172"/>
      <c r="N160" s="167"/>
      <c r="O160" s="167"/>
      <c r="P160" s="167"/>
      <c r="Q160" s="167"/>
      <c r="R160" s="158"/>
      <c r="S160" s="158"/>
      <c r="T160" s="158"/>
      <c r="U160" s="158"/>
      <c r="V160" s="158"/>
      <c r="W160" s="158"/>
      <c r="X160" s="158"/>
      <c r="Y160" s="158"/>
      <c r="Z160" s="158"/>
      <c r="AA160" s="158"/>
      <c r="AB160" s="167"/>
      <c r="AC160" s="167"/>
      <c r="AD160" s="167"/>
      <c r="AE160" s="172"/>
      <c r="AF160" s="172"/>
      <c r="AG160" s="167"/>
      <c r="AH160" s="167"/>
      <c r="AI160" s="167"/>
      <c r="AJ160" s="167"/>
      <c r="AK160" s="167"/>
      <c r="AL160" s="449"/>
      <c r="AM160" s="449"/>
      <c r="AN160" s="461"/>
      <c r="AO160" s="461"/>
      <c r="AP160" s="461"/>
      <c r="AQ160" s="449"/>
      <c r="AR160" s="449"/>
      <c r="AS160" s="449"/>
      <c r="AT160" s="449"/>
      <c r="AU160" s="449"/>
      <c r="AV160" s="449"/>
      <c r="AW160" s="449"/>
      <c r="AX160" s="449"/>
      <c r="AY160" s="449"/>
      <c r="AZ160" s="449"/>
      <c r="BA160" s="449"/>
      <c r="BB160" s="433"/>
    </row>
    <row r="161" spans="1:54" x14ac:dyDescent="0.25">
      <c r="A161" s="166"/>
      <c r="B161" s="158"/>
      <c r="C161" s="167"/>
      <c r="D161" s="158"/>
      <c r="F161" s="167"/>
      <c r="G161" s="167"/>
      <c r="H161" s="167"/>
      <c r="I161" s="167"/>
      <c r="J161" s="172"/>
      <c r="K161" s="172"/>
      <c r="L161" s="172"/>
      <c r="M161" s="172"/>
      <c r="N161" s="167"/>
      <c r="O161" s="167"/>
      <c r="P161" s="167"/>
      <c r="Q161" s="167"/>
      <c r="R161" s="158"/>
      <c r="S161" s="158"/>
      <c r="T161" s="158"/>
      <c r="U161" s="158"/>
      <c r="V161" s="158"/>
      <c r="W161" s="158"/>
      <c r="X161" s="158"/>
      <c r="Y161" s="158"/>
      <c r="Z161" s="158"/>
      <c r="AA161" s="158"/>
      <c r="AB161" s="167"/>
      <c r="AC161" s="167"/>
      <c r="AD161" s="167"/>
      <c r="AE161" s="172"/>
      <c r="AF161" s="172"/>
      <c r="AG161" s="167"/>
      <c r="AH161" s="167"/>
      <c r="AI161" s="167"/>
      <c r="AJ161" s="167"/>
      <c r="AK161" s="167"/>
      <c r="AL161" s="449"/>
      <c r="AM161" s="449"/>
      <c r="AN161" s="461"/>
      <c r="AO161" s="461"/>
      <c r="AP161" s="461"/>
      <c r="AQ161" s="449"/>
      <c r="AR161" s="449"/>
      <c r="AS161" s="449"/>
      <c r="AT161" s="449"/>
      <c r="AU161" s="449"/>
      <c r="AV161" s="449"/>
      <c r="AW161" s="449"/>
      <c r="AX161" s="449"/>
      <c r="AY161" s="449"/>
      <c r="AZ161" s="449"/>
      <c r="BA161" s="449"/>
      <c r="BB161" s="433"/>
    </row>
    <row r="162" spans="1:54" x14ac:dyDescent="0.25">
      <c r="A162" s="166"/>
      <c r="B162" s="158"/>
      <c r="C162" s="167"/>
      <c r="D162" s="158"/>
      <c r="F162" s="167"/>
      <c r="G162" s="167"/>
      <c r="H162" s="167"/>
      <c r="I162" s="167"/>
      <c r="J162" s="172"/>
      <c r="K162" s="172"/>
      <c r="L162" s="172"/>
      <c r="M162" s="172"/>
      <c r="N162" s="167"/>
      <c r="O162" s="167"/>
      <c r="P162" s="167"/>
      <c r="Q162" s="167"/>
      <c r="R162" s="158"/>
      <c r="S162" s="158"/>
      <c r="T162" s="158"/>
      <c r="U162" s="158"/>
      <c r="V162" s="158"/>
      <c r="W162" s="158"/>
      <c r="X162" s="158"/>
      <c r="Y162" s="158"/>
      <c r="Z162" s="158"/>
      <c r="AA162" s="158"/>
      <c r="AB162" s="167"/>
      <c r="AC162" s="167"/>
      <c r="AD162" s="167"/>
      <c r="AE162" s="172"/>
      <c r="AF162" s="172"/>
      <c r="AG162" s="167"/>
      <c r="AH162" s="167"/>
      <c r="AI162" s="167"/>
      <c r="AJ162" s="167"/>
      <c r="AK162" s="167"/>
      <c r="AL162" s="449"/>
      <c r="AM162" s="449"/>
      <c r="AN162" s="461"/>
      <c r="AO162" s="461"/>
      <c r="AP162" s="461"/>
      <c r="AQ162" s="449"/>
      <c r="AR162" s="449"/>
      <c r="AS162" s="449"/>
      <c r="AT162" s="449"/>
      <c r="AU162" s="449"/>
      <c r="AV162" s="449"/>
      <c r="AW162" s="449"/>
      <c r="AX162" s="449"/>
      <c r="AY162" s="449"/>
      <c r="AZ162" s="449"/>
      <c r="BA162" s="449"/>
      <c r="BB162" s="433"/>
    </row>
    <row r="163" spans="1:54" x14ac:dyDescent="0.25">
      <c r="A163" s="166"/>
      <c r="B163" s="158"/>
      <c r="C163" s="167"/>
      <c r="D163" s="158"/>
      <c r="F163" s="167"/>
      <c r="G163" s="167"/>
      <c r="H163" s="167"/>
      <c r="I163" s="167"/>
      <c r="J163" s="172"/>
      <c r="K163" s="172"/>
      <c r="L163" s="172"/>
      <c r="M163" s="172"/>
      <c r="N163" s="167"/>
      <c r="O163" s="167"/>
      <c r="P163" s="167"/>
      <c r="Q163" s="167"/>
      <c r="R163" s="158"/>
      <c r="S163" s="158"/>
      <c r="T163" s="158"/>
      <c r="U163" s="158"/>
      <c r="V163" s="158"/>
      <c r="W163" s="158"/>
      <c r="X163" s="158"/>
      <c r="Y163" s="158"/>
      <c r="Z163" s="158"/>
      <c r="AA163" s="158"/>
      <c r="AB163" s="167"/>
      <c r="AC163" s="167"/>
      <c r="AD163" s="167"/>
      <c r="AE163" s="172"/>
      <c r="AF163" s="172"/>
      <c r="AG163" s="167"/>
      <c r="AH163" s="167"/>
      <c r="AI163" s="167"/>
      <c r="AJ163" s="167"/>
      <c r="AK163" s="167"/>
      <c r="AL163" s="449"/>
      <c r="AM163" s="449"/>
      <c r="AN163" s="461"/>
      <c r="AO163" s="461"/>
      <c r="AP163" s="461"/>
      <c r="AQ163" s="449"/>
      <c r="AR163" s="449"/>
      <c r="AS163" s="449"/>
      <c r="AT163" s="449"/>
      <c r="AU163" s="449"/>
      <c r="AV163" s="449"/>
      <c r="AW163" s="449"/>
      <c r="AX163" s="449"/>
      <c r="AY163" s="449"/>
      <c r="AZ163" s="449"/>
      <c r="BA163" s="449"/>
      <c r="BB163" s="433"/>
    </row>
    <row r="164" spans="1:54" x14ac:dyDescent="0.25">
      <c r="A164" s="166"/>
      <c r="B164" s="158"/>
      <c r="C164" s="167"/>
      <c r="D164" s="158"/>
      <c r="F164" s="167"/>
      <c r="G164" s="167"/>
      <c r="H164" s="167"/>
      <c r="I164" s="167"/>
      <c r="J164" s="172"/>
      <c r="K164" s="172"/>
      <c r="L164" s="172"/>
      <c r="M164" s="172"/>
      <c r="N164" s="167"/>
      <c r="O164" s="167"/>
      <c r="P164" s="167"/>
      <c r="Q164" s="167"/>
      <c r="R164" s="158"/>
      <c r="S164" s="158"/>
      <c r="T164" s="158"/>
      <c r="U164" s="158"/>
      <c r="V164" s="158"/>
      <c r="W164" s="158"/>
      <c r="X164" s="158"/>
      <c r="Y164" s="158"/>
      <c r="Z164" s="158"/>
      <c r="AA164" s="158"/>
      <c r="AB164" s="167"/>
      <c r="AC164" s="167"/>
      <c r="AD164" s="167"/>
      <c r="AE164" s="172"/>
      <c r="AF164" s="172"/>
      <c r="AG164" s="167"/>
      <c r="AH164" s="167"/>
      <c r="AI164" s="167"/>
      <c r="AJ164" s="167"/>
      <c r="AK164" s="167"/>
      <c r="AL164" s="449"/>
      <c r="AM164" s="449"/>
      <c r="AN164" s="461"/>
      <c r="AO164" s="461"/>
      <c r="AP164" s="461"/>
      <c r="AQ164" s="449"/>
      <c r="AR164" s="449"/>
      <c r="AS164" s="449"/>
      <c r="AT164" s="449"/>
      <c r="AU164" s="449"/>
      <c r="AV164" s="449"/>
      <c r="AW164" s="449"/>
      <c r="AX164" s="449"/>
      <c r="AY164" s="449"/>
      <c r="AZ164" s="449"/>
      <c r="BA164" s="449"/>
      <c r="BB164" s="433"/>
    </row>
    <row r="165" spans="1:54" x14ac:dyDescent="0.25">
      <c r="A165" s="166"/>
      <c r="B165" s="158"/>
      <c r="C165" s="167"/>
      <c r="D165" s="158"/>
      <c r="F165" s="167"/>
      <c r="G165" s="167"/>
      <c r="H165" s="167"/>
      <c r="I165" s="167"/>
      <c r="J165" s="172"/>
      <c r="K165" s="172"/>
      <c r="L165" s="172"/>
      <c r="M165" s="172"/>
      <c r="N165" s="167"/>
      <c r="O165" s="167"/>
      <c r="P165" s="167"/>
      <c r="Q165" s="167"/>
      <c r="R165" s="158"/>
      <c r="S165" s="158"/>
      <c r="T165" s="158"/>
      <c r="U165" s="158"/>
      <c r="V165" s="158"/>
      <c r="W165" s="158"/>
      <c r="X165" s="158"/>
      <c r="Y165" s="158"/>
      <c r="Z165" s="158"/>
      <c r="AA165" s="158"/>
      <c r="AB165" s="167"/>
      <c r="AC165" s="167"/>
      <c r="AD165" s="167"/>
      <c r="AE165" s="172"/>
      <c r="AF165" s="172"/>
      <c r="AG165" s="167"/>
      <c r="AH165" s="167"/>
      <c r="AI165" s="167"/>
      <c r="AJ165" s="167"/>
      <c r="AK165" s="167"/>
      <c r="AL165" s="449"/>
      <c r="AM165" s="449"/>
      <c r="AN165" s="461"/>
      <c r="AO165" s="461"/>
      <c r="AP165" s="461"/>
      <c r="AQ165" s="449"/>
      <c r="AR165" s="449"/>
      <c r="AS165" s="449"/>
      <c r="AT165" s="449"/>
      <c r="AU165" s="449"/>
      <c r="AV165" s="449"/>
      <c r="AW165" s="449"/>
      <c r="AX165" s="449"/>
      <c r="AY165" s="449"/>
      <c r="AZ165" s="449"/>
      <c r="BA165" s="449"/>
      <c r="BB165" s="433"/>
    </row>
    <row r="166" spans="1:54" x14ac:dyDescent="0.25">
      <c r="A166" s="166"/>
      <c r="B166" s="158"/>
      <c r="C166" s="167"/>
      <c r="D166" s="158"/>
      <c r="F166" s="167"/>
      <c r="G166" s="167"/>
      <c r="H166" s="167"/>
      <c r="I166" s="167"/>
      <c r="J166" s="172"/>
      <c r="K166" s="172"/>
      <c r="L166" s="172"/>
      <c r="M166" s="172"/>
      <c r="N166" s="167"/>
      <c r="O166" s="167"/>
      <c r="P166" s="167"/>
      <c r="Q166" s="167"/>
      <c r="R166" s="158"/>
      <c r="S166" s="158"/>
      <c r="T166" s="158"/>
      <c r="U166" s="158"/>
      <c r="V166" s="158"/>
      <c r="W166" s="158"/>
      <c r="X166" s="158"/>
      <c r="Y166" s="158"/>
      <c r="Z166" s="158"/>
      <c r="AA166" s="158"/>
      <c r="AB166" s="167"/>
      <c r="AC166" s="167"/>
      <c r="AD166" s="167"/>
      <c r="AE166" s="172"/>
      <c r="AF166" s="172"/>
      <c r="AG166" s="167"/>
      <c r="AH166" s="167"/>
      <c r="AI166" s="167"/>
      <c r="AJ166" s="167"/>
      <c r="AK166" s="167"/>
      <c r="AL166" s="449"/>
      <c r="AM166" s="449"/>
      <c r="AN166" s="461"/>
      <c r="AO166" s="461"/>
      <c r="AP166" s="461"/>
      <c r="AQ166" s="449"/>
      <c r="AR166" s="449"/>
      <c r="AS166" s="449"/>
      <c r="AT166" s="449"/>
      <c r="AU166" s="449"/>
      <c r="AV166" s="449"/>
      <c r="AW166" s="449"/>
      <c r="AX166" s="449"/>
      <c r="AY166" s="449"/>
      <c r="AZ166" s="449"/>
      <c r="BA166" s="449"/>
      <c r="BB166" s="433"/>
    </row>
    <row r="167" spans="1:54" x14ac:dyDescent="0.25">
      <c r="A167" s="166"/>
      <c r="B167" s="158"/>
      <c r="C167" s="167"/>
      <c r="D167" s="158"/>
      <c r="F167" s="167"/>
      <c r="G167" s="167"/>
      <c r="H167" s="167"/>
      <c r="I167" s="167"/>
      <c r="J167" s="172"/>
      <c r="K167" s="172"/>
      <c r="L167" s="172"/>
      <c r="M167" s="172"/>
      <c r="N167" s="167"/>
      <c r="O167" s="167"/>
      <c r="P167" s="167"/>
      <c r="Q167" s="167"/>
      <c r="R167" s="158"/>
      <c r="S167" s="158"/>
      <c r="T167" s="158"/>
      <c r="U167" s="158"/>
      <c r="V167" s="158"/>
      <c r="W167" s="158"/>
      <c r="X167" s="158"/>
      <c r="Y167" s="158"/>
      <c r="Z167" s="158"/>
      <c r="AA167" s="158"/>
      <c r="AB167" s="167"/>
      <c r="AC167" s="167"/>
      <c r="AD167" s="167"/>
      <c r="AE167" s="172"/>
      <c r="AF167" s="172"/>
      <c r="AG167" s="167"/>
      <c r="AH167" s="167"/>
      <c r="AI167" s="167"/>
      <c r="AJ167" s="167"/>
      <c r="AK167" s="167"/>
      <c r="AL167" s="449"/>
      <c r="AM167" s="449"/>
      <c r="AN167" s="461"/>
      <c r="AO167" s="461"/>
      <c r="AP167" s="461"/>
      <c r="AQ167" s="449"/>
      <c r="AR167" s="449"/>
      <c r="AS167" s="449"/>
      <c r="AT167" s="449"/>
      <c r="AU167" s="449"/>
      <c r="AV167" s="449"/>
      <c r="AW167" s="449"/>
      <c r="AX167" s="449"/>
      <c r="AY167" s="449"/>
      <c r="AZ167" s="449"/>
      <c r="BA167" s="449"/>
      <c r="BB167" s="433"/>
    </row>
    <row r="168" spans="1:54" x14ac:dyDescent="0.25">
      <c r="A168" s="166"/>
      <c r="B168" s="158"/>
      <c r="C168" s="167"/>
      <c r="D168" s="158"/>
      <c r="F168" s="167"/>
      <c r="G168" s="167"/>
      <c r="H168" s="167"/>
      <c r="I168" s="167"/>
      <c r="J168" s="172"/>
      <c r="K168" s="172"/>
      <c r="L168" s="172"/>
      <c r="M168" s="172"/>
      <c r="N168" s="167"/>
      <c r="O168" s="167"/>
      <c r="P168" s="167"/>
      <c r="Q168" s="167"/>
      <c r="R168" s="158"/>
      <c r="S168" s="158"/>
      <c r="T168" s="158"/>
      <c r="U168" s="158"/>
      <c r="V168" s="158"/>
      <c r="W168" s="158"/>
      <c r="X168" s="158"/>
      <c r="Y168" s="158"/>
      <c r="Z168" s="158"/>
      <c r="AA168" s="158"/>
      <c r="AB168" s="167"/>
      <c r="AC168" s="167"/>
      <c r="AD168" s="167"/>
      <c r="AE168" s="172"/>
      <c r="AF168" s="172"/>
      <c r="AG168" s="167"/>
      <c r="AH168" s="167"/>
      <c r="AI168" s="167"/>
      <c r="AJ168" s="167"/>
      <c r="AK168" s="167"/>
      <c r="AL168" s="449"/>
      <c r="AM168" s="449"/>
      <c r="AN168" s="461"/>
      <c r="AO168" s="461"/>
      <c r="AP168" s="461"/>
      <c r="AQ168" s="449"/>
      <c r="AR168" s="449"/>
      <c r="AS168" s="449"/>
      <c r="AT168" s="449"/>
      <c r="AU168" s="449"/>
      <c r="AV168" s="449"/>
      <c r="AW168" s="449"/>
      <c r="AX168" s="449"/>
      <c r="AY168" s="449"/>
      <c r="AZ168" s="449"/>
      <c r="BA168" s="449"/>
      <c r="BB168" s="433"/>
    </row>
    <row r="169" spans="1:54" x14ac:dyDescent="0.25">
      <c r="A169" s="166"/>
      <c r="B169" s="158"/>
      <c r="C169" s="167"/>
      <c r="D169" s="158"/>
      <c r="F169" s="167"/>
      <c r="G169" s="167"/>
      <c r="H169" s="167"/>
      <c r="I169" s="167"/>
      <c r="J169" s="172"/>
      <c r="K169" s="172"/>
      <c r="L169" s="172"/>
      <c r="M169" s="172"/>
      <c r="N169" s="167"/>
      <c r="O169" s="167"/>
      <c r="P169" s="167"/>
      <c r="Q169" s="167"/>
      <c r="R169" s="158"/>
      <c r="S169" s="158"/>
      <c r="T169" s="158"/>
      <c r="U169" s="158"/>
      <c r="V169" s="158"/>
      <c r="W169" s="158"/>
      <c r="X169" s="158"/>
      <c r="Y169" s="158"/>
      <c r="Z169" s="158"/>
      <c r="AA169" s="158"/>
      <c r="AB169" s="167"/>
      <c r="AC169" s="167"/>
      <c r="AD169" s="167"/>
      <c r="AE169" s="172"/>
      <c r="AF169" s="172"/>
      <c r="AG169" s="167"/>
      <c r="AH169" s="167"/>
      <c r="AI169" s="167"/>
      <c r="AJ169" s="167"/>
      <c r="AK169" s="167"/>
      <c r="AL169" s="449"/>
      <c r="AM169" s="449"/>
      <c r="AN169" s="461"/>
      <c r="AO169" s="461"/>
      <c r="AP169" s="461"/>
      <c r="AQ169" s="449"/>
      <c r="AR169" s="449"/>
      <c r="AS169" s="449"/>
      <c r="AT169" s="449"/>
      <c r="AU169" s="449"/>
      <c r="AV169" s="449"/>
      <c r="AW169" s="449"/>
      <c r="AX169" s="449"/>
      <c r="AY169" s="449"/>
      <c r="AZ169" s="449"/>
      <c r="BA169" s="449"/>
      <c r="BB169" s="433"/>
    </row>
    <row r="170" spans="1:54" x14ac:dyDescent="0.25">
      <c r="A170" s="166"/>
      <c r="B170" s="158"/>
      <c r="C170" s="167"/>
      <c r="D170" s="158"/>
      <c r="F170" s="167"/>
      <c r="G170" s="167"/>
      <c r="H170" s="167"/>
      <c r="I170" s="167"/>
      <c r="J170" s="172"/>
      <c r="K170" s="172"/>
      <c r="L170" s="172"/>
      <c r="M170" s="172"/>
      <c r="N170" s="167"/>
      <c r="O170" s="167"/>
      <c r="P170" s="167"/>
      <c r="Q170" s="167"/>
      <c r="R170" s="158"/>
      <c r="S170" s="158"/>
      <c r="T170" s="158"/>
      <c r="U170" s="158"/>
      <c r="V170" s="158"/>
      <c r="W170" s="158"/>
      <c r="X170" s="158"/>
      <c r="Y170" s="158"/>
      <c r="Z170" s="158"/>
      <c r="AA170" s="158"/>
      <c r="AB170" s="167"/>
      <c r="AC170" s="167"/>
      <c r="AD170" s="167"/>
      <c r="AE170" s="172"/>
      <c r="AF170" s="172"/>
      <c r="AG170" s="167"/>
      <c r="AH170" s="167"/>
      <c r="AI170" s="167"/>
      <c r="AJ170" s="167"/>
      <c r="AK170" s="167"/>
      <c r="AL170" s="449"/>
      <c r="AM170" s="449"/>
      <c r="AN170" s="461"/>
      <c r="AO170" s="461"/>
      <c r="AP170" s="461"/>
      <c r="AQ170" s="449"/>
      <c r="AR170" s="449"/>
      <c r="AS170" s="449"/>
      <c r="AT170" s="449"/>
      <c r="AU170" s="449"/>
      <c r="AV170" s="449"/>
      <c r="AW170" s="449"/>
      <c r="AX170" s="449"/>
      <c r="AY170" s="449"/>
      <c r="AZ170" s="449"/>
      <c r="BA170" s="449"/>
      <c r="BB170" s="433"/>
    </row>
    <row r="171" spans="1:54" x14ac:dyDescent="0.25">
      <c r="A171" s="166"/>
      <c r="B171" s="158"/>
      <c r="C171" s="167"/>
      <c r="D171" s="158"/>
      <c r="F171" s="167"/>
      <c r="G171" s="167"/>
      <c r="H171" s="167"/>
      <c r="I171" s="167"/>
      <c r="J171" s="172"/>
      <c r="K171" s="172"/>
      <c r="L171" s="172"/>
      <c r="M171" s="172"/>
      <c r="N171" s="167"/>
      <c r="O171" s="167"/>
      <c r="P171" s="167"/>
      <c r="Q171" s="167"/>
      <c r="R171" s="158"/>
      <c r="S171" s="158"/>
      <c r="T171" s="158"/>
      <c r="U171" s="158"/>
      <c r="V171" s="158"/>
      <c r="W171" s="158"/>
      <c r="X171" s="158"/>
      <c r="Y171" s="158"/>
      <c r="Z171" s="158"/>
      <c r="AA171" s="158"/>
      <c r="AB171" s="167"/>
      <c r="AC171" s="167"/>
      <c r="AD171" s="167"/>
      <c r="AE171" s="172"/>
      <c r="AF171" s="172"/>
      <c r="AG171" s="167"/>
      <c r="AH171" s="167"/>
      <c r="AI171" s="167"/>
      <c r="AJ171" s="167"/>
      <c r="AK171" s="167"/>
      <c r="AL171" s="449"/>
      <c r="AM171" s="449"/>
      <c r="AN171" s="461"/>
      <c r="AO171" s="461"/>
      <c r="AP171" s="461"/>
      <c r="AQ171" s="449"/>
      <c r="AR171" s="449"/>
      <c r="AS171" s="449"/>
      <c r="AT171" s="449"/>
      <c r="AU171" s="449"/>
      <c r="AV171" s="449"/>
      <c r="AW171" s="449"/>
      <c r="AX171" s="449"/>
      <c r="AY171" s="449"/>
      <c r="AZ171" s="449"/>
      <c r="BA171" s="449"/>
      <c r="BB171" s="433"/>
    </row>
    <row r="172" spans="1:54" x14ac:dyDescent="0.25">
      <c r="A172" s="166"/>
      <c r="B172" s="158"/>
      <c r="C172" s="167"/>
      <c r="D172" s="158"/>
    </row>
    <row r="173" spans="1:54" x14ac:dyDescent="0.25">
      <c r="A173" s="166"/>
      <c r="B173" s="158"/>
      <c r="C173" s="167"/>
      <c r="D173" s="158"/>
    </row>
    <row r="174" spans="1:54" x14ac:dyDescent="0.25">
      <c r="A174" s="166"/>
      <c r="B174" s="158"/>
      <c r="C174" s="167"/>
      <c r="D174" s="158"/>
    </row>
    <row r="175" spans="1:54" x14ac:dyDescent="0.25">
      <c r="A175" s="166"/>
      <c r="B175" s="158"/>
      <c r="C175" s="167"/>
      <c r="D175" s="158"/>
    </row>
    <row r="176" spans="1:54" x14ac:dyDescent="0.25">
      <c r="A176" s="166"/>
      <c r="B176" s="158"/>
      <c r="C176" s="167"/>
      <c r="D176" s="158"/>
    </row>
    <row r="177" spans="1:4" x14ac:dyDescent="0.25">
      <c r="A177" s="166"/>
      <c r="B177" s="158"/>
      <c r="C177" s="167"/>
      <c r="D177" s="158"/>
    </row>
    <row r="178" spans="1:4" x14ac:dyDescent="0.25">
      <c r="A178" s="166"/>
      <c r="B178" s="158"/>
      <c r="C178" s="167"/>
      <c r="D178" s="158"/>
    </row>
    <row r="179" spans="1:4" x14ac:dyDescent="0.25">
      <c r="A179" s="166"/>
      <c r="B179" s="158"/>
      <c r="C179" s="167"/>
      <c r="D179" s="158"/>
    </row>
    <row r="180" spans="1:4" x14ac:dyDescent="0.25">
      <c r="A180" s="166"/>
      <c r="B180" s="158"/>
      <c r="C180" s="167"/>
      <c r="D180" s="158"/>
    </row>
    <row r="181" spans="1:4" x14ac:dyDescent="0.25">
      <c r="A181" s="166"/>
      <c r="B181" s="158"/>
      <c r="C181" s="167"/>
      <c r="D181" s="158"/>
    </row>
    <row r="182" spans="1:4" x14ac:dyDescent="0.25">
      <c r="A182" s="166"/>
      <c r="B182" s="158"/>
      <c r="C182" s="167"/>
      <c r="D182" s="158"/>
    </row>
    <row r="183" spans="1:4" x14ac:dyDescent="0.25">
      <c r="A183" s="166"/>
      <c r="B183" s="158"/>
      <c r="C183" s="167"/>
      <c r="D183" s="158"/>
    </row>
  </sheetData>
  <sheetProtection formatCells="0" formatRows="0" selectLockedCells="1"/>
  <mergeCells count="18">
    <mergeCell ref="A4:A11"/>
    <mergeCell ref="A12:A20"/>
    <mergeCell ref="A21:A28"/>
    <mergeCell ref="A3:C3"/>
    <mergeCell ref="A29:A36"/>
    <mergeCell ref="A37:A44"/>
    <mergeCell ref="A109:A110"/>
    <mergeCell ref="A113:A115"/>
    <mergeCell ref="A53:A60"/>
    <mergeCell ref="A61:A68"/>
    <mergeCell ref="A69:A76"/>
    <mergeCell ref="A77:A84"/>
    <mergeCell ref="A45:A52"/>
    <mergeCell ref="A116:A118"/>
    <mergeCell ref="A111:A112"/>
    <mergeCell ref="A85:A92"/>
    <mergeCell ref="A93:A100"/>
    <mergeCell ref="A101:A108"/>
  </mergeCells>
  <conditionalFormatting sqref="C4 C6:C11 C22:C118">
    <cfRule type="duplicateValues" dxfId="5" priority="29"/>
  </conditionalFormatting>
  <conditionalFormatting sqref="D4">
    <cfRule type="duplicateValues" dxfId="4" priority="4"/>
  </conditionalFormatting>
  <conditionalFormatting sqref="D109">
    <cfRule type="duplicateValues" dxfId="3" priority="3"/>
  </conditionalFormatting>
  <conditionalFormatting sqref="D25">
    <cfRule type="duplicateValues" dxfId="2" priority="2"/>
  </conditionalFormatting>
  <conditionalFormatting sqref="D115">
    <cfRule type="duplicateValues" dxfId="1"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AM47"/>
  <sheetViews>
    <sheetView zoomScaleNormal="100" workbookViewId="0">
      <selection activeCell="T3" sqref="T3"/>
    </sheetView>
  </sheetViews>
  <sheetFormatPr baseColWidth="10" defaultRowHeight="15" x14ac:dyDescent="0.25"/>
  <cols>
    <col min="1" max="1" width="23.5703125" customWidth="1"/>
    <col min="2" max="2" width="7.7109375" customWidth="1"/>
    <col min="3" max="3" width="67.85546875" customWidth="1"/>
    <col min="4" max="7" width="10.85546875" customWidth="1"/>
    <col min="8" max="8" width="3.140625" customWidth="1"/>
    <col min="9" max="18" width="5.140625" hidden="1" customWidth="1"/>
    <col min="19" max="38" width="5.140625" customWidth="1"/>
  </cols>
  <sheetData>
    <row r="1" spans="1:39" ht="21.75" customHeight="1" thickBot="1" x14ac:dyDescent="0.3">
      <c r="I1" s="675" t="s">
        <v>247</v>
      </c>
      <c r="J1" s="676"/>
      <c r="K1" s="676"/>
      <c r="L1" s="676"/>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7"/>
    </row>
    <row r="2" spans="1:39" ht="17.25" customHeight="1" thickBot="1" x14ac:dyDescent="0.3">
      <c r="H2" s="140"/>
      <c r="I2" s="173" t="str">
        <f>IF(ISERROR(IF(MATCH(Progression_Cycle4!I4,Problématiques_compétences!$D$1:$D$119,0)&gt;107,"P","")),"",IF(MATCH(Progression_Cycle4!I4,Problématiques_compétences!$D$1:$D$119,0)&gt;107,"P",""))</f>
        <v/>
      </c>
      <c r="J2" s="173" t="str">
        <f>IF(ISERROR(IF(MATCH(Progression_Cycle4!J4,Problématiques_compétences!$D$1:$D$119,0)&gt;107,"P","")),"",IF(MATCH(Progression_Cycle4!J4,Problématiques_compétences!$D$1:$D$119,0)&gt;107,"P",""))</f>
        <v/>
      </c>
      <c r="K2" s="173" t="str">
        <f>IF(ISERROR(IF(MATCH(Progression_Cycle4!K4,Problématiques_compétences!$D$1:$D$119,0)&gt;107,"P","")),"",IF(MATCH(Progression_Cycle4!K4,Problématiques_compétences!$D$1:$D$119,0)&gt;107,"P",""))</f>
        <v/>
      </c>
      <c r="L2" s="173" t="str">
        <f>IF(ISERROR(IF(MATCH(Progression_Cycle4!L4,Problématiques_compétences!$D$1:$D$119,0)&gt;107,"P","")),"",IF(MATCH(Progression_Cycle4!L4,Problématiques_compétences!$D$1:$D$119,0)&gt;107,"P",""))</f>
        <v/>
      </c>
      <c r="M2" s="173" t="str">
        <f>IF(ISERROR(IF(MATCH(Progression_Cycle4!M4,Problématiques_compétences!$D$1:$D$119,0)&gt;107,"P","")),"",IF(MATCH(Progression_Cycle4!M4,Problématiques_compétences!$D$1:$D$119,0)&gt;107,"P",""))</f>
        <v/>
      </c>
      <c r="N2" s="173" t="str">
        <f>IF(ISERROR(IF(MATCH(Progression_Cycle4!N4,Problématiques_compétences!$D$1:$D$119,0)&gt;107,"P","")),"",IF(MATCH(Progression_Cycle4!N4,Problématiques_compétences!$D$1:$D$119,0)&gt;107,"P",""))</f>
        <v/>
      </c>
      <c r="O2" s="173" t="str">
        <f>IF(ISERROR(IF(MATCH(Progression_Cycle4!O4,Problématiques_compétences!$D$1:$D$119,0)&gt;107,"P","")),"",IF(MATCH(Progression_Cycle4!O4,Problématiques_compétences!$D$1:$D$119,0)&gt;107,"P",""))</f>
        <v/>
      </c>
      <c r="P2" s="173" t="str">
        <f>IF(ISERROR(IF(MATCH(Progression_Cycle4!P4,Problématiques_compétences!$D$1:$D$119,0)&gt;107,"P","")),"",IF(MATCH(Progression_Cycle4!P4,Problématiques_compétences!$D$1:$D$119,0)&gt;107,"P",""))</f>
        <v/>
      </c>
      <c r="Q2" s="173" t="str">
        <f>IF(ISERROR(IF(MATCH(Progression_Cycle4!Q4,Problématiques_compétences!$D$1:$D$119,0)&gt;107,"P","")),"",IF(MATCH(Progression_Cycle4!Q4,Problématiques_compétences!$D$1:$D$119,0)&gt;107,"P",""))</f>
        <v/>
      </c>
      <c r="R2" s="173" t="str">
        <f>IF(ISERROR(IF(MATCH(Progression_Cycle4!R4,Problématiques_compétences!$D$1:$D$119,0)&gt;107,"P","")),"",IF(MATCH(Progression_Cycle4!R4,Problématiques_compétences!$D$1:$D$119,0)&gt;107,"P",""))</f>
        <v/>
      </c>
      <c r="S2" s="173" t="str">
        <f>IF(ISERROR(IF(MATCH(Progression_Cycle4!S4,Problématiques_compétences!$D$1:$D$119,0)&gt;107,"P","")),"",IF(MATCH(Progression_Cycle4!S4,Problématiques_compétences!$D$1:$D$119,0)&gt;107,"P",""))</f>
        <v/>
      </c>
      <c r="T2" s="173" t="str">
        <f>IF(ISERROR(IF(MATCH(Progression_Cycle4!T4,Problématiques_compétences!$D$1:$D$119,0)&gt;107,"P","")),"",IF(MATCH(Progression_Cycle4!T4,Problématiques_compétences!$D$1:$D$119,0)&gt;107,"P",""))</f>
        <v/>
      </c>
      <c r="U2" s="173" t="str">
        <f>IF(ISERROR(IF(MATCH(Progression_Cycle4!U4,Problématiques_compétences!$D$1:$D$119,0)&gt;107,"P","")),"",IF(MATCH(Progression_Cycle4!U4,Problématiques_compétences!$D$1:$D$119,0)&gt;107,"P",""))</f>
        <v/>
      </c>
      <c r="V2" s="173" t="str">
        <f>IF(ISERROR(IF(MATCH(Progression_Cycle4!V4,Problématiques_compétences!$D$1:$D$119,0)&gt;107,"P","")),"",IF(MATCH(Progression_Cycle4!V4,Problématiques_compétences!$D$1:$D$119,0)&gt;107,"P",""))</f>
        <v/>
      </c>
      <c r="W2" s="173" t="str">
        <f>IF(ISERROR(IF(MATCH(Progression_Cycle4!W4,Problématiques_compétences!$D$1:$D$119,0)&gt;107,"P","")),"",IF(MATCH(Progression_Cycle4!W4,Problématiques_compétences!$D$1:$D$119,0)&gt;107,"P",""))</f>
        <v/>
      </c>
      <c r="X2" s="173" t="str">
        <f>IF(ISERROR(IF(MATCH(Progression_Cycle4!X4,Problématiques_compétences!$D$1:$D$119,0)&gt;107,"P","")),"",IF(MATCH(Progression_Cycle4!X4,Problématiques_compétences!$D$1:$D$119,0)&gt;107,"P",""))</f>
        <v/>
      </c>
      <c r="Y2" s="173" t="str">
        <f>IF(ISERROR(IF(MATCH(Progression_Cycle4!Y4,Problématiques_compétences!$D$1:$D$119,0)&gt;107,"P","")),"",IF(MATCH(Progression_Cycle4!Y4,Problématiques_compétences!$D$1:$D$119,0)&gt;107,"P",""))</f>
        <v/>
      </c>
      <c r="Z2" s="173" t="str">
        <f>IF(ISERROR(IF(MATCH(Progression_Cycle4!Z4,Problématiques_compétences!$D$1:$D$119,0)&gt;107,"P","")),"",IF(MATCH(Progression_Cycle4!Z4,Problématiques_compétences!$D$1:$D$119,0)&gt;107,"P",""))</f>
        <v/>
      </c>
      <c r="AA2" s="173" t="str">
        <f>IF(ISERROR(IF(MATCH(Progression_Cycle4!AA4,Problématiques_compétences!$D$1:$D$119,0)&gt;107,"P","")),"",IF(MATCH(Progression_Cycle4!AA4,Problématiques_compétences!$D$1:$D$119,0)&gt;107,"P",""))</f>
        <v/>
      </c>
      <c r="AB2" s="173" t="str">
        <f>IF(ISERROR(IF(MATCH(Progression_Cycle4!AB4,Problématiques_compétences!$D$1:$D$119,0)&gt;107,"P","")),"",IF(MATCH(Progression_Cycle4!AB4,Problématiques_compétences!$D$1:$D$119,0)&gt;107,"P",""))</f>
        <v/>
      </c>
      <c r="AC2" s="173" t="str">
        <f>IF(ISERROR(IF(MATCH(Progression_Cycle4!AC4,Problématiques_compétences!$D$1:$D$119,0)&gt;107,"P","")),"",IF(MATCH(Progression_Cycle4!AC4,Problématiques_compétences!$D$1:$D$119,0)&gt;107,"P",""))</f>
        <v/>
      </c>
      <c r="AD2" s="173" t="str">
        <f>IF(ISERROR(IF(MATCH(Progression_Cycle4!AD4,Problématiques_compétences!$D$1:$D$119,0)&gt;107,"P","")),"",IF(MATCH(Progression_Cycle4!AD4,Problématiques_compétences!$D$1:$D$119,0)&gt;107,"P",""))</f>
        <v/>
      </c>
      <c r="AE2" s="173" t="str">
        <f>IF(ISERROR(IF(MATCH(Progression_Cycle4!AE4,Problématiques_compétences!$D$1:$D$119,0)&gt;107,"P","")),"",IF(MATCH(Progression_Cycle4!AE4,Problématiques_compétences!$D$1:$D$119,0)&gt;107,"P",""))</f>
        <v/>
      </c>
      <c r="AF2" s="173" t="str">
        <f>IF(ISERROR(IF(MATCH(Progression_Cycle4!AF4,Problématiques_compétences!$D$1:$D$119,0)&gt;107,"P","")),"",IF(MATCH(Progression_Cycle4!AF4,Problématiques_compétences!$D$1:$D$119,0)&gt;107,"P",""))</f>
        <v/>
      </c>
      <c r="AG2" s="173" t="str">
        <f>IF(ISERROR(IF(MATCH(Progression_Cycle4!AG4,Problématiques_compétences!$D$1:$D$119,0)&gt;107,"P","")),"",IF(MATCH(Progression_Cycle4!AG4,Problématiques_compétences!$D$1:$D$119,0)&gt;107,"P",""))</f>
        <v/>
      </c>
      <c r="AH2" s="173" t="str">
        <f>IF(ISERROR(IF(MATCH(Progression_Cycle4!AH4,Problématiques_compétences!$D$1:$D$119,0)&gt;107,"P","")),"",IF(MATCH(Progression_Cycle4!AH4,Problématiques_compétences!$D$1:$D$119,0)&gt;107,"P",""))</f>
        <v/>
      </c>
      <c r="AI2" s="173" t="str">
        <f>IF(ISERROR(IF(MATCH(Progression_Cycle4!AI4,Problématiques_compétences!$D$1:$D$119,0)&gt;107,"P","")),"",IF(MATCH(Progression_Cycle4!AI4,Problématiques_compétences!$D$1:$D$119,0)&gt;107,"P",""))</f>
        <v/>
      </c>
      <c r="AJ2" s="173" t="str">
        <f>IF(ISERROR(IF(MATCH(Progression_Cycle4!AJ4,Problématiques_compétences!$D$1:$D$119,0)&gt;107,"P","")),"",IF(MATCH(Progression_Cycle4!AJ4,Problématiques_compétences!$D$1:$D$119,0)&gt;107,"P",""))</f>
        <v/>
      </c>
      <c r="AK2" s="173" t="str">
        <f>IF(ISERROR(IF(MATCH(Progression_Cycle4!AK4,Problématiques_compétences!$D$1:$D$119,0)&gt;107,"P","")),"",IF(MATCH(Progression_Cycle4!AK4,Problématiques_compétences!$D$1:$D$119,0)&gt;107,"P",""))</f>
        <v/>
      </c>
      <c r="AL2" s="173" t="str">
        <f>IF(ISERROR(IF(MATCH(Progression_Cycle4!AL4,Problématiques_compétences!$D$1:$D$119,0)&gt;107,"P","")),"",IF(MATCH(Progression_Cycle4!AL4,Problématiques_compétences!$D$1:$D$119,0)&gt;107,"P",""))</f>
        <v/>
      </c>
    </row>
    <row r="3" spans="1:39" ht="271.5" customHeight="1" thickBot="1" x14ac:dyDescent="0.3">
      <c r="A3" s="664" t="s">
        <v>403</v>
      </c>
      <c r="B3" s="664"/>
      <c r="C3" s="664"/>
      <c r="D3" s="20" t="s">
        <v>1</v>
      </c>
      <c r="E3" s="21" t="s">
        <v>2</v>
      </c>
      <c r="F3" s="21" t="s">
        <v>3</v>
      </c>
      <c r="G3" s="22" t="s">
        <v>4</v>
      </c>
      <c r="H3" s="18" t="s">
        <v>330</v>
      </c>
      <c r="I3" s="70" t="str">
        <f>IF(ISERROR(INDEX(Problématiques_compétences!$B$3:$D$119,MATCH(Progression_Cycle4!I4,Problématiques_compétences!$D$3:$D$119,0),1)),"",INDEX(Problématiques_compétences!$B$3:$D$119,MATCH(Progression_Cycle4!I4,Problématiques_compétences!$D$3:$D$119,0),1))</f>
        <v/>
      </c>
      <c r="J3" s="70" t="str">
        <f>IF(ISERROR(INDEX(Problématiques_compétences!$B$3:$D$119,MATCH(Progression_Cycle4!J4,Problématiques_compétences!$D$3:$D$119,0),1)),"",INDEX(Problématiques_compétences!$B$3:$D$119,MATCH(Progression_Cycle4!J4,Problématiques_compétences!$D$3:$D$119,0),1))</f>
        <v/>
      </c>
      <c r="K3" s="70" t="str">
        <f>IF(ISERROR(INDEX(Problématiques_compétences!$B$3:$D$119,MATCH(Progression_Cycle4!K4,Problématiques_compétences!$D$3:$D$119,0),1)),"",INDEX(Problématiques_compétences!$B$3:$D$119,MATCH(Progression_Cycle4!K4,Problématiques_compétences!$D$3:$D$119,0),1))</f>
        <v/>
      </c>
      <c r="L3" s="70" t="str">
        <f>IF(ISERROR(INDEX(Problématiques_compétences!$B$3:$D$119,MATCH(Progression_Cycle4!L4,Problématiques_compétences!$D$3:$D$119,0),1)),"",INDEX(Problématiques_compétences!$B$3:$D$119,MATCH(Progression_Cycle4!L4,Problématiques_compétences!$D$3:$D$119,0),1))</f>
        <v/>
      </c>
      <c r="M3" s="70" t="str">
        <f>IF(ISERROR(INDEX(Problématiques_compétences!$B$3:$D$119,MATCH(Progression_Cycle4!M4,Problématiques_compétences!$D$3:$D$119,0),1)),"",INDEX(Problématiques_compétences!$B$3:$D$119,MATCH(Progression_Cycle4!M4,Problématiques_compétences!$D$3:$D$119,0),1))</f>
        <v/>
      </c>
      <c r="N3" s="70" t="str">
        <f>IF(ISERROR(INDEX(Problématiques_compétences!$B$3:$D$119,MATCH(Progression_Cycle4!N4,Problématiques_compétences!$D$3:$D$119,0),1)),"",INDEX(Problématiques_compétences!$B$3:$D$119,MATCH(Progression_Cycle4!N4,Problématiques_compétences!$D$3:$D$119,0),1))</f>
        <v/>
      </c>
      <c r="O3" s="70" t="str">
        <f>IF(ISERROR(INDEX(Problématiques_compétences!$B$3:$D$119,MATCH(Progression_Cycle4!O4,Problématiques_compétences!$D$3:$D$119,0),1)),"",INDEX(Problématiques_compétences!$B$3:$D$119,MATCH(Progression_Cycle4!O4,Problématiques_compétences!$D$3:$D$119,0),1))</f>
        <v/>
      </c>
      <c r="P3" s="70" t="str">
        <f>IF(ISERROR(INDEX(Problématiques_compétences!$B$3:$D$119,MATCH(Progression_Cycle4!P4,Problématiques_compétences!$D$3:$D$119,0),1)),"",INDEX(Problématiques_compétences!$B$3:$D$119,MATCH(Progression_Cycle4!P4,Problématiques_compétences!$D$3:$D$119,0),1))</f>
        <v/>
      </c>
      <c r="Q3" s="70" t="str">
        <f>IF(ISERROR(INDEX(Problématiques_compétences!$B$3:$D$119,MATCH(Progression_Cycle4!Q4,Problématiques_compétences!$D$3:$D$119,0),1)),"",INDEX(Problématiques_compétences!$B$3:$D$119,MATCH(Progression_Cycle4!Q4,Problématiques_compétences!$D$3:$D$119,0),1))</f>
        <v/>
      </c>
      <c r="R3" s="70" t="str">
        <f>IF(ISERROR(INDEX(Problématiques_compétences!$B$3:$D$119,MATCH(Progression_Cycle4!R4,Problématiques_compétences!$D$3:$D$119,0),1)),"",INDEX(Problématiques_compétences!$B$3:$D$119,MATCH(Progression_Cycle4!R4,Problématiques_compétences!$D$3:$D$119,0),1))</f>
        <v/>
      </c>
      <c r="S3" s="70" t="str">
        <f>IF(ISERROR(INDEX(Problématiques_compétences!$B$3:$D$119,MATCH(Progression_Cycle4!S4,Problématiques_compétences!$D$3:$D$119,0),1)),"",INDEX(Problématiques_compétences!$B$3:$D$119,MATCH(Progression_Cycle4!S4,Problématiques_compétences!$D$3:$D$119,0),1))</f>
        <v>Comment concevoir une application pour smartphone ?</v>
      </c>
      <c r="T3" s="70" t="str">
        <f>IF(ISERROR(INDEX(Problématiques_compétences!$B$3:$D$119,MATCH(Progression_Cycle4!T4,Problématiques_compétences!$D$3:$D$119,0),1)),"",INDEX(Problématiques_compétences!$B$3:$D$119,MATCH(Progression_Cycle4!T4,Problématiques_compétences!$D$3:$D$119,0),1))</f>
        <v>Comment programmer une application pour smartphone ?
(4 séances + 1 évaluation)</v>
      </c>
      <c r="U3" s="70" t="str">
        <f>IF(ISERROR(INDEX(Problématiques_compétences!$B$3:$D$119,MATCH(Progression_Cycle4!U4,Problématiques_compétences!$D$3:$D$119,0),1)),"",INDEX(Problématiques_compétences!$B$3:$D$119,MATCH(Progression_Cycle4!U4,Problématiques_compétences!$D$3:$D$119,0),1))</f>
        <v/>
      </c>
      <c r="V3" s="70" t="str">
        <f>IF(ISERROR(INDEX(Problématiques_compétences!$B$3:$D$119,MATCH(Progression_Cycle4!V4,Problématiques_compétences!$D$3:$D$119,0),1)),"",INDEX(Problématiques_compétences!$B$3:$D$119,MATCH(Progression_Cycle4!V4,Problématiques_compétences!$D$3:$D$119,0),1))</f>
        <v/>
      </c>
      <c r="W3" s="70" t="str">
        <f>IF(ISERROR(INDEX(Problématiques_compétences!$B$3:$D$119,MATCH(Progression_Cycle4!W4,Problématiques_compétences!$D$3:$D$119,0),1)),"",INDEX(Problématiques_compétences!$B$3:$D$119,MATCH(Progression_Cycle4!W4,Problématiques_compétences!$D$3:$D$119,0),1))</f>
        <v/>
      </c>
      <c r="X3" s="70" t="str">
        <f>IF(ISERROR(INDEX(Problématiques_compétences!$B$3:$D$119,MATCH(Progression_Cycle4!X4,Problématiques_compétences!$D$3:$D$119,0),1)),"",INDEX(Problématiques_compétences!$B$3:$D$119,MATCH(Progression_Cycle4!X4,Problématiques_compétences!$D$3:$D$119,0),1))</f>
        <v/>
      </c>
      <c r="Y3" s="70" t="str">
        <f>IF(ISERROR(INDEX(Problématiques_compétences!$B$3:$D$119,MATCH(Progression_Cycle4!Y4,Problématiques_compétences!$D$3:$D$119,0),1)),"",INDEX(Problématiques_compétences!$B$3:$D$119,MATCH(Progression_Cycle4!Y4,Problématiques_compétences!$D$3:$D$119,0),1))</f>
        <v/>
      </c>
      <c r="Z3" s="70" t="str">
        <f>IF(ISERROR(INDEX(Problématiques_compétences!$B$3:$D$119,MATCH(Progression_Cycle4!Z4,Problématiques_compétences!$D$3:$D$119,0),1)),"",INDEX(Problématiques_compétences!$B$3:$D$119,MATCH(Progression_Cycle4!Z4,Problématiques_compétences!$D$3:$D$119,0),1))</f>
        <v/>
      </c>
      <c r="AA3" s="70" t="str">
        <f>IF(ISERROR(INDEX(Problématiques_compétences!$B$3:$D$119,MATCH(Progression_Cycle4!AA4,Problématiques_compétences!$D$3:$D$119,0),1)),"",INDEX(Problématiques_compétences!$B$3:$D$119,MATCH(Progression_Cycle4!AA4,Problématiques_compétences!$D$3:$D$119,0),1))</f>
        <v/>
      </c>
      <c r="AB3" s="70" t="str">
        <f>IF(ISERROR(INDEX(Problématiques_compétences!$B$3:$D$119,MATCH(Progression_Cycle4!AB4,Problématiques_compétences!$D$3:$D$119,0),1)),"",INDEX(Problématiques_compétences!$B$3:$D$119,MATCH(Progression_Cycle4!AB4,Problématiques_compétences!$D$3:$D$119,0),1))</f>
        <v/>
      </c>
      <c r="AC3" s="70" t="str">
        <f>IF(ISERROR(INDEX(Problématiques_compétences!$B$3:$D$119,MATCH(Progression_Cycle4!AC4,Problématiques_compétences!$D$3:$D$119,0),1)),"",INDEX(Problématiques_compétences!$B$3:$D$119,MATCH(Progression_Cycle4!AC4,Problématiques_compétences!$D$3:$D$119,0),1))</f>
        <v/>
      </c>
      <c r="AD3" s="70" t="str">
        <f>IF(ISERROR(INDEX(Problématiques_compétences!$B$3:$D$119,MATCH(Progression_Cycle4!AD4,Problématiques_compétences!$D$3:$D$119,0),1)),"",INDEX(Problématiques_compétences!$B$3:$D$119,MATCH(Progression_Cycle4!AD4,Problématiques_compétences!$D$3:$D$119,0),1))</f>
        <v/>
      </c>
      <c r="AE3" s="70" t="str">
        <f>IF(ISERROR(INDEX(Problématiques_compétences!$B$3:$D$119,MATCH(Progression_Cycle4!AE4,Problématiques_compétences!$D$3:$D$119,0),1)),"",INDEX(Problématiques_compétences!$B$3:$D$119,MATCH(Progression_Cycle4!AE4,Problématiques_compétences!$D$3:$D$119,0),1))</f>
        <v/>
      </c>
      <c r="AF3" s="70" t="str">
        <f>IF(ISERROR(INDEX(Problématiques_compétences!$B$3:$D$119,MATCH(Progression_Cycle4!AF4,Problématiques_compétences!$D$3:$D$119,0),1)),"",INDEX(Problématiques_compétences!$B$3:$D$119,MATCH(Progression_Cycle4!AF4,Problématiques_compétences!$D$3:$D$119,0),1))</f>
        <v/>
      </c>
      <c r="AG3" s="70" t="str">
        <f>IF(ISERROR(INDEX(Problématiques_compétences!$B$3:$D$119,MATCH(Progression_Cycle4!AG4,Problématiques_compétences!$D$3:$D$119,0),1)),"",INDEX(Problématiques_compétences!$B$3:$D$119,MATCH(Progression_Cycle4!AG4,Problématiques_compétences!$D$3:$D$119,0),1))</f>
        <v/>
      </c>
      <c r="AH3" s="70" t="str">
        <f>IF(ISERROR(INDEX(Problématiques_compétences!$B$3:$D$119,MATCH(Progression_Cycle4!AH4,Problématiques_compétences!$D$3:$D$119,0),1)),"",INDEX(Problématiques_compétences!$B$3:$D$119,MATCH(Progression_Cycle4!AH4,Problématiques_compétences!$D$3:$D$119,0),1))</f>
        <v/>
      </c>
      <c r="AI3" s="70" t="str">
        <f>IF(ISERROR(INDEX(Problématiques_compétences!$B$3:$D$119,MATCH(Progression_Cycle4!AI4,Problématiques_compétences!$D$3:$D$119,0),1)),"",INDEX(Problématiques_compétences!$B$3:$D$119,MATCH(Progression_Cycle4!AI4,Problématiques_compétences!$D$3:$D$119,0),1))</f>
        <v/>
      </c>
      <c r="AJ3" s="70" t="str">
        <f>IF(ISERROR(INDEX(Problématiques_compétences!$B$3:$D$119,MATCH(Progression_Cycle4!AJ4,Problématiques_compétences!$D$3:$D$119,0),1)),"",INDEX(Problématiques_compétences!$B$3:$D$119,MATCH(Progression_Cycle4!AJ4,Problématiques_compétences!$D$3:$D$119,0),1))</f>
        <v/>
      </c>
      <c r="AK3" s="70" t="str">
        <f>IF(ISERROR(INDEX(Problématiques_compétences!$B$3:$D$119,MATCH(Progression_Cycle4!AK4,Problématiques_compétences!$D$3:$D$119,0),1)),"",INDEX(Problématiques_compétences!$B$3:$D$119,MATCH(Progression_Cycle4!AK4,Problématiques_compétences!$D$3:$D$119,0),1))</f>
        <v/>
      </c>
      <c r="AL3" s="70" t="str">
        <f>IF(ISERROR(INDEX(Problématiques_compétences!$B$3:$D$119,MATCH(Progression_Cycle4!AL4,Problématiques_compétences!$D$3:$D$119,0),1)),"",INDEX(Problématiques_compétences!$B$3:$D$119,MATCH(Progression_Cycle4!AL4,Problématiques_compétences!$D$3:$D$119,0),1))</f>
        <v/>
      </c>
    </row>
    <row r="4" spans="1:39" x14ac:dyDescent="0.25">
      <c r="A4" s="668" t="s">
        <v>5</v>
      </c>
      <c r="B4" s="669"/>
      <c r="C4" s="669"/>
      <c r="D4" s="669"/>
      <c r="E4" s="669"/>
      <c r="F4" s="669"/>
      <c r="G4" s="670"/>
      <c r="H4" s="18"/>
      <c r="I4" s="160" t="s">
        <v>6</v>
      </c>
      <c r="J4" s="160" t="s">
        <v>7</v>
      </c>
      <c r="K4" s="160" t="s">
        <v>8</v>
      </c>
      <c r="L4" s="160" t="s">
        <v>9</v>
      </c>
      <c r="M4" s="160" t="s">
        <v>10</v>
      </c>
      <c r="N4" s="160" t="s">
        <v>11</v>
      </c>
      <c r="O4" s="160" t="s">
        <v>12</v>
      </c>
      <c r="P4" s="160" t="s">
        <v>13</v>
      </c>
      <c r="Q4" s="160" t="s">
        <v>14</v>
      </c>
      <c r="R4" s="160" t="s">
        <v>15</v>
      </c>
      <c r="S4" s="160" t="s">
        <v>16</v>
      </c>
      <c r="T4" s="160" t="s">
        <v>17</v>
      </c>
      <c r="U4" s="160" t="s">
        <v>18</v>
      </c>
      <c r="V4" s="160" t="s">
        <v>19</v>
      </c>
      <c r="W4" s="160" t="s">
        <v>20</v>
      </c>
      <c r="X4" s="160" t="s">
        <v>21</v>
      </c>
      <c r="Y4" s="160" t="s">
        <v>22</v>
      </c>
      <c r="Z4" s="160" t="s">
        <v>23</v>
      </c>
      <c r="AA4" s="160" t="s">
        <v>24</v>
      </c>
      <c r="AB4" s="160" t="s">
        <v>25</v>
      </c>
      <c r="AC4" s="161" t="s">
        <v>26</v>
      </c>
      <c r="AD4" s="161" t="s">
        <v>27</v>
      </c>
      <c r="AE4" s="161" t="s">
        <v>28</v>
      </c>
      <c r="AF4" s="161" t="s">
        <v>29</v>
      </c>
      <c r="AG4" s="161" t="s">
        <v>30</v>
      </c>
      <c r="AH4" s="161" t="s">
        <v>31</v>
      </c>
      <c r="AI4" s="161" t="s">
        <v>32</v>
      </c>
      <c r="AJ4" s="161" t="s">
        <v>33</v>
      </c>
      <c r="AK4" s="161" t="s">
        <v>34</v>
      </c>
      <c r="AL4" s="162" t="s">
        <v>35</v>
      </c>
    </row>
    <row r="5" spans="1:39" ht="15.75" thickBot="1" x14ac:dyDescent="0.3">
      <c r="A5" s="671" t="s">
        <v>239</v>
      </c>
      <c r="B5" s="672"/>
      <c r="C5" s="672"/>
      <c r="D5" s="672"/>
      <c r="E5" s="672"/>
      <c r="F5" s="672"/>
      <c r="G5" s="672"/>
      <c r="H5" s="18"/>
      <c r="I5" s="672" t="str">
        <f>"1ère année : "&amp;SUM(I7:R7)&amp;" séances"</f>
        <v>1ère année : 0 séances</v>
      </c>
      <c r="J5" s="672"/>
      <c r="K5" s="672"/>
      <c r="L5" s="672"/>
      <c r="M5" s="672"/>
      <c r="N5" s="672"/>
      <c r="O5" s="672"/>
      <c r="P5" s="672"/>
      <c r="Q5" s="672"/>
      <c r="R5" s="672"/>
      <c r="S5" s="689" t="str">
        <f>"2éme année : "&amp;SUM(S7:AB7)&amp;" séances"</f>
        <v>2éme année : 7 séances</v>
      </c>
      <c r="T5" s="690"/>
      <c r="U5" s="690"/>
      <c r="V5" s="690"/>
      <c r="W5" s="690"/>
      <c r="X5" s="690"/>
      <c r="Y5" s="690"/>
      <c r="Z5" s="690"/>
      <c r="AA5" s="690"/>
      <c r="AB5" s="691"/>
      <c r="AC5" s="678" t="str">
        <f>"3éme année : "&amp;SUM(AC7:AL7)&amp;" séances"</f>
        <v>3éme année : 0 séances</v>
      </c>
      <c r="AD5" s="679"/>
      <c r="AE5" s="679"/>
      <c r="AF5" s="679"/>
      <c r="AG5" s="679"/>
      <c r="AH5" s="679"/>
      <c r="AI5" s="679"/>
      <c r="AJ5" s="679"/>
      <c r="AK5" s="679"/>
      <c r="AL5" s="680"/>
    </row>
    <row r="6" spans="1:39" ht="15.75" thickBot="1" x14ac:dyDescent="0.3">
      <c r="A6" s="686" t="s">
        <v>302</v>
      </c>
      <c r="B6" s="687"/>
      <c r="C6" s="687"/>
      <c r="D6" s="687"/>
      <c r="E6" s="687"/>
      <c r="F6" s="687"/>
      <c r="G6" s="688"/>
      <c r="H6" s="19"/>
      <c r="I6" s="137"/>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9"/>
      <c r="AM6" s="17"/>
    </row>
    <row r="7" spans="1:39" ht="16.5" customHeight="1" thickBot="1" x14ac:dyDescent="0.3">
      <c r="A7" s="77" t="s">
        <v>232</v>
      </c>
      <c r="B7" s="681" t="s">
        <v>231</v>
      </c>
      <c r="C7" s="682"/>
      <c r="D7" s="683" t="s">
        <v>230</v>
      </c>
      <c r="E7" s="684"/>
      <c r="F7" s="684"/>
      <c r="G7" s="685"/>
      <c r="H7" s="16"/>
      <c r="I7" s="159"/>
      <c r="J7" s="159"/>
      <c r="K7" s="159"/>
      <c r="L7" s="159"/>
      <c r="M7" s="159"/>
      <c r="N7" s="159"/>
      <c r="O7" s="159"/>
      <c r="P7" s="159"/>
      <c r="Q7" s="159"/>
      <c r="R7" s="159"/>
      <c r="S7" s="159">
        <v>2</v>
      </c>
      <c r="T7" s="159">
        <v>5</v>
      </c>
      <c r="U7" s="159"/>
      <c r="V7" s="159"/>
      <c r="W7" s="159"/>
      <c r="X7" s="159"/>
      <c r="Y7" s="159"/>
      <c r="Z7" s="159"/>
      <c r="AA7" s="159"/>
      <c r="AB7" s="159"/>
      <c r="AC7" s="159"/>
      <c r="AD7" s="159"/>
      <c r="AE7" s="159"/>
      <c r="AF7" s="159"/>
      <c r="AG7" s="159"/>
      <c r="AH7" s="159"/>
      <c r="AI7" s="159"/>
      <c r="AJ7" s="159"/>
      <c r="AK7" s="159"/>
      <c r="AL7" s="159"/>
      <c r="AM7" s="15"/>
    </row>
    <row r="8" spans="1:39" x14ac:dyDescent="0.25">
      <c r="A8" s="665" t="s">
        <v>218</v>
      </c>
      <c r="B8" s="85">
        <v>1</v>
      </c>
      <c r="C8" s="86" t="s">
        <v>41</v>
      </c>
      <c r="D8" s="659"/>
      <c r="E8" s="660"/>
      <c r="F8" s="660"/>
      <c r="G8" s="660"/>
      <c r="H8" s="660"/>
      <c r="I8" s="660"/>
      <c r="J8" s="660"/>
      <c r="K8" s="660"/>
      <c r="L8" s="660"/>
      <c r="M8" s="660"/>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1"/>
      <c r="AM8" s="14"/>
    </row>
    <row r="9" spans="1:39" ht="30" x14ac:dyDescent="0.25">
      <c r="A9" s="673"/>
      <c r="B9" s="87" t="s">
        <v>227</v>
      </c>
      <c r="C9" s="88" t="s">
        <v>317</v>
      </c>
      <c r="D9" s="130" t="s">
        <v>226</v>
      </c>
      <c r="E9" s="128"/>
      <c r="F9" s="123" t="s">
        <v>128</v>
      </c>
      <c r="G9" s="129"/>
      <c r="H9" s="4">
        <f>COUNTIF(I9:AL9,"x")</f>
        <v>0</v>
      </c>
      <c r="I9" s="111" t="e">
        <f>INDEX(Problématiques_compétences!$D$3:$BA$119,MATCH(Progression_Cycle4!I$4,Problématiques_compétences!$D$3:$D$119,0),3)</f>
        <v>#N/A</v>
      </c>
      <c r="J9" s="111" t="e">
        <f>INDEX(Problématiques_compétences!$D$3:$BA$119,MATCH(Progression_Cycle4!J$4,Problématiques_compétences!$D$3:$D$119,0),3)</f>
        <v>#N/A</v>
      </c>
      <c r="K9" s="111" t="e">
        <f>INDEX(Problématiques_compétences!$D$3:$BA$119,MATCH(Progression_Cycle4!K$4,Problématiques_compétences!$D$3:$D$119,0),3)</f>
        <v>#N/A</v>
      </c>
      <c r="L9" s="111" t="e">
        <f>INDEX(Problématiques_compétences!$D$3:$BA$119,MATCH(Progression_Cycle4!L$4,Problématiques_compétences!$D$3:$D$119,0),3)</f>
        <v>#N/A</v>
      </c>
      <c r="M9" s="111" t="e">
        <f>INDEX(Problématiques_compétences!$D$3:$BA$119,MATCH(Progression_Cycle4!M$4,Problématiques_compétences!$D$3:$D$119,0),3)</f>
        <v>#N/A</v>
      </c>
      <c r="N9" s="111" t="e">
        <f>INDEX(Problématiques_compétences!$D$3:$BA$119,MATCH(Progression_Cycle4!N$4,Problématiques_compétences!$D$3:$D$119,0),3)</f>
        <v>#N/A</v>
      </c>
      <c r="O9" s="111" t="e">
        <f>INDEX(Problématiques_compétences!$D$3:$BA$119,MATCH(Progression_Cycle4!O$4,Problématiques_compétences!$D$3:$D$119,0),3)</f>
        <v>#N/A</v>
      </c>
      <c r="P9" s="111" t="e">
        <f>INDEX(Problématiques_compétences!$D$3:$BA$119,MATCH(Progression_Cycle4!P$4,Problématiques_compétences!$D$3:$D$119,0),3)</f>
        <v>#N/A</v>
      </c>
      <c r="Q9" s="111" t="e">
        <f>INDEX(Problématiques_compétences!$D$3:$BA$119,MATCH(Progression_Cycle4!Q$4,Problématiques_compétences!$D$3:$D$119,0),3)</f>
        <v>#N/A</v>
      </c>
      <c r="R9" s="111" t="e">
        <f>INDEX(Problématiques_compétences!$D$3:$BA$119,MATCH(Progression_Cycle4!R$4,Problématiques_compétences!$D$3:$D$119,0),3)</f>
        <v>#N/A</v>
      </c>
      <c r="S9" s="181">
        <f>INDEX(Problématiques_compétences!$D$3:$BA$119,MATCH(Progression_Cycle4!S$4,Problématiques_compétences!$D$3:$D$119,0),3)</f>
        <v>0</v>
      </c>
      <c r="T9" s="181">
        <f>INDEX(Problématiques_compétences!$D$3:$BA$119,MATCH(Progression_Cycle4!T$4,Problématiques_compétences!$D$3:$D$119,0),3)</f>
        <v>0</v>
      </c>
      <c r="U9" s="181" t="e">
        <f>INDEX(Problématiques_compétences!$D$3:$BA$119,MATCH(Progression_Cycle4!U$4,Problématiques_compétences!$D$3:$D$119,0),3)</f>
        <v>#N/A</v>
      </c>
      <c r="V9" s="181" t="e">
        <f>INDEX(Problématiques_compétences!$D$3:$BA$119,MATCH(Progression_Cycle4!V$4,Problématiques_compétences!$D$3:$D$119,0),3)</f>
        <v>#N/A</v>
      </c>
      <c r="W9" s="181" t="e">
        <f>INDEX(Problématiques_compétences!$D$3:$BA$119,MATCH(Progression_Cycle4!W$4,Problématiques_compétences!$D$3:$D$119,0),3)</f>
        <v>#N/A</v>
      </c>
      <c r="X9" s="181" t="e">
        <f>INDEX(Problématiques_compétences!$D$3:$BA$119,MATCH(Progression_Cycle4!X$4,Problématiques_compétences!$D$3:$D$119,0),3)</f>
        <v>#N/A</v>
      </c>
      <c r="Y9" s="181" t="e">
        <f>INDEX(Problématiques_compétences!$D$3:$BA$119,MATCH(Progression_Cycle4!Y$4,Problématiques_compétences!$D$3:$D$119,0),3)</f>
        <v>#N/A</v>
      </c>
      <c r="Z9" s="181" t="e">
        <f>INDEX(Problématiques_compétences!$D$3:$BA$119,MATCH(Progression_Cycle4!Z$4,Problématiques_compétences!$D$3:$D$119,0),3)</f>
        <v>#N/A</v>
      </c>
      <c r="AA9" s="181" t="e">
        <f>INDEX(Problématiques_compétences!$D$3:$BA$119,MATCH(Progression_Cycle4!AA$4,Problématiques_compétences!$D$3:$D$119,0),3)</f>
        <v>#N/A</v>
      </c>
      <c r="AB9" s="181" t="e">
        <f>INDEX(Problématiques_compétences!$D$3:$BA$119,MATCH(Progression_Cycle4!AB$4,Problématiques_compétences!$D$3:$D$119,0),3)</f>
        <v>#N/A</v>
      </c>
      <c r="AC9" s="180" t="e">
        <f>INDEX(Problématiques_compétences!$D$3:$BA$119,MATCH(Progression_Cycle4!AC$4,Problématiques_compétences!$D$3:$D$119,0),3)</f>
        <v>#N/A</v>
      </c>
      <c r="AD9" s="180" t="e">
        <f>INDEX(Problématiques_compétences!$D$3:$BA$119,MATCH(Progression_Cycle4!AD$4,Problématiques_compétences!$D$3:$D$119,0),3)</f>
        <v>#N/A</v>
      </c>
      <c r="AE9" s="180" t="e">
        <f>INDEX(Problématiques_compétences!$D$3:$BA$119,MATCH(Progression_Cycle4!AE$4,Problématiques_compétences!$D$3:$D$119,0),3)</f>
        <v>#N/A</v>
      </c>
      <c r="AF9" s="180" t="e">
        <f>INDEX(Problématiques_compétences!$D$3:$BA$119,MATCH(Progression_Cycle4!AF$4,Problématiques_compétences!$D$3:$D$119,0),3)</f>
        <v>#N/A</v>
      </c>
      <c r="AG9" s="180" t="e">
        <f>INDEX(Problématiques_compétences!$D$3:$BA$119,MATCH(Progression_Cycle4!AG$4,Problématiques_compétences!$D$3:$D$119,0),3)</f>
        <v>#N/A</v>
      </c>
      <c r="AH9" s="180" t="e">
        <f>INDEX(Problématiques_compétences!$D$3:$BA$119,MATCH(Progression_Cycle4!AH$4,Problématiques_compétences!$D$3:$D$119,0),3)</f>
        <v>#N/A</v>
      </c>
      <c r="AI9" s="180" t="e">
        <f>INDEX(Problématiques_compétences!$D$3:$BA$119,MATCH(Progression_Cycle4!AI$4,Problématiques_compétences!$D$3:$D$119,0),3)</f>
        <v>#N/A</v>
      </c>
      <c r="AJ9" s="180" t="e">
        <f>INDEX(Problématiques_compétences!$D$3:$BA$119,MATCH(Progression_Cycle4!AJ$4,Problématiques_compétences!$D$3:$D$119,0),3)</f>
        <v>#N/A</v>
      </c>
      <c r="AK9" s="180" t="e">
        <f>INDEX(Problématiques_compétences!$D$3:$BA$119,MATCH(Progression_Cycle4!AK$4,Problématiques_compétences!$D$3:$D$119,0),3)</f>
        <v>#N/A</v>
      </c>
      <c r="AL9" s="180" t="e">
        <f>INDEX(Problématiques_compétences!$D$3:$BA$119,MATCH(Progression_Cycle4!AL$4,Problématiques_compétences!$D$3:$D$119,0),3)</f>
        <v>#N/A</v>
      </c>
    </row>
    <row r="10" spans="1:39" x14ac:dyDescent="0.25">
      <c r="A10" s="673"/>
      <c r="B10" s="89" t="s">
        <v>224</v>
      </c>
      <c r="C10" s="90" t="s">
        <v>318</v>
      </c>
      <c r="D10" s="127"/>
      <c r="E10" s="128"/>
      <c r="F10" s="123" t="s">
        <v>105</v>
      </c>
      <c r="G10" s="129"/>
      <c r="H10" s="4">
        <f>COUNTIF(I10:AL10,"x")</f>
        <v>0</v>
      </c>
      <c r="I10" s="111" t="e">
        <f>INDEX(Problématiques_compétences!$D$3:$BA$119,MATCH(Progression_Cycle4!I$4,Problématiques_compétences!$D$3:$D$119,0),4)</f>
        <v>#N/A</v>
      </c>
      <c r="J10" s="111" t="e">
        <f>INDEX(Problématiques_compétences!$D$3:$BA$119,MATCH(Progression_Cycle4!J$4,Problématiques_compétences!$D$3:$D$119,0),4)</f>
        <v>#N/A</v>
      </c>
      <c r="K10" s="111" t="e">
        <f>INDEX(Problématiques_compétences!$D$3:$BA$119,MATCH(Progression_Cycle4!K$4,Problématiques_compétences!$D$3:$D$119,0),4)</f>
        <v>#N/A</v>
      </c>
      <c r="L10" s="111" t="e">
        <f>INDEX(Problématiques_compétences!$D$3:$BA$119,MATCH(Progression_Cycle4!L$4,Problématiques_compétences!$D$3:$D$119,0),4)</f>
        <v>#N/A</v>
      </c>
      <c r="M10" s="111" t="e">
        <f>INDEX(Problématiques_compétences!$D$3:$BA$119,MATCH(Progression_Cycle4!M$4,Problématiques_compétences!$D$3:$D$119,0),4)</f>
        <v>#N/A</v>
      </c>
      <c r="N10" s="111" t="e">
        <f>INDEX(Problématiques_compétences!$D$3:$BA$119,MATCH(Progression_Cycle4!N$4,Problématiques_compétences!$D$3:$D$119,0),4)</f>
        <v>#N/A</v>
      </c>
      <c r="O10" s="111" t="e">
        <f>INDEX(Problématiques_compétences!$D$3:$BA$119,MATCH(Progression_Cycle4!O$4,Problématiques_compétences!$D$3:$D$119,0),4)</f>
        <v>#N/A</v>
      </c>
      <c r="P10" s="111" t="e">
        <f>INDEX(Problématiques_compétences!$D$3:$BA$119,MATCH(Progression_Cycle4!P$4,Problématiques_compétences!$D$3:$D$119,0),4)</f>
        <v>#N/A</v>
      </c>
      <c r="Q10" s="111" t="e">
        <f>INDEX(Problématiques_compétences!$D$3:$BA$119,MATCH(Progression_Cycle4!Q$4,Problématiques_compétences!$D$3:$D$119,0),4)</f>
        <v>#N/A</v>
      </c>
      <c r="R10" s="111" t="e">
        <f>INDEX(Problématiques_compétences!$D$3:$BA$119,MATCH(Progression_Cycle4!R$4,Problématiques_compétences!$D$3:$D$119,0),4)</f>
        <v>#N/A</v>
      </c>
      <c r="S10" s="181">
        <f>INDEX(Problématiques_compétences!$D$3:$BA$119,MATCH(Progression_Cycle4!S$4,Problématiques_compétences!$D$3:$D$119,0),4)</f>
        <v>0</v>
      </c>
      <c r="T10" s="181">
        <f>INDEX(Problématiques_compétences!$D$3:$BA$119,MATCH(Progression_Cycle4!T$4,Problématiques_compétences!$D$3:$D$119,0),4)</f>
        <v>0</v>
      </c>
      <c r="U10" s="181" t="e">
        <f>INDEX(Problématiques_compétences!$D$3:$BA$119,MATCH(Progression_Cycle4!U$4,Problématiques_compétences!$D$3:$D$119,0),4)</f>
        <v>#N/A</v>
      </c>
      <c r="V10" s="181" t="e">
        <f>INDEX(Problématiques_compétences!$D$3:$BA$119,MATCH(Progression_Cycle4!V$4,Problématiques_compétences!$D$3:$D$119,0),4)</f>
        <v>#N/A</v>
      </c>
      <c r="W10" s="181" t="e">
        <f>INDEX(Problématiques_compétences!$D$3:$BA$119,MATCH(Progression_Cycle4!W$4,Problématiques_compétences!$D$3:$D$119,0),4)</f>
        <v>#N/A</v>
      </c>
      <c r="X10" s="181" t="e">
        <f>INDEX(Problématiques_compétences!$D$3:$BA$119,MATCH(Progression_Cycle4!X$4,Problématiques_compétences!$D$3:$D$119,0),4)</f>
        <v>#N/A</v>
      </c>
      <c r="Y10" s="181" t="e">
        <f>INDEX(Problématiques_compétences!$D$3:$BA$119,MATCH(Progression_Cycle4!Y$4,Problématiques_compétences!$D$3:$D$119,0),4)</f>
        <v>#N/A</v>
      </c>
      <c r="Z10" s="181" t="e">
        <f>INDEX(Problématiques_compétences!$D$3:$BA$119,MATCH(Progression_Cycle4!Z$4,Problématiques_compétences!$D$3:$D$119,0),4)</f>
        <v>#N/A</v>
      </c>
      <c r="AA10" s="181" t="e">
        <f>INDEX(Problématiques_compétences!$D$3:$BA$119,MATCH(Progression_Cycle4!AA$4,Problématiques_compétences!$D$3:$D$119,0),4)</f>
        <v>#N/A</v>
      </c>
      <c r="AB10" s="181" t="e">
        <f>INDEX(Problématiques_compétences!$D$3:$BA$119,MATCH(Progression_Cycle4!AB$4,Problématiques_compétences!$D$3:$D$119,0),4)</f>
        <v>#N/A</v>
      </c>
      <c r="AC10" s="180" t="e">
        <f>INDEX(Problématiques_compétences!$D$3:$BA$119,MATCH(Progression_Cycle4!AC$4,Problématiques_compétences!$D$3:$D$119,0),4)</f>
        <v>#N/A</v>
      </c>
      <c r="AD10" s="180" t="e">
        <f>INDEX(Problématiques_compétences!$D$3:$BA$119,MATCH(Progression_Cycle4!AD$4,Problématiques_compétences!$D$3:$D$119,0),4)</f>
        <v>#N/A</v>
      </c>
      <c r="AE10" s="180" t="e">
        <f>INDEX(Problématiques_compétences!$D$3:$BA$119,MATCH(Progression_Cycle4!AE$4,Problématiques_compétences!$D$3:$D$119,0),4)</f>
        <v>#N/A</v>
      </c>
      <c r="AF10" s="180" t="e">
        <f>INDEX(Problématiques_compétences!$D$3:$BA$119,MATCH(Progression_Cycle4!AF$4,Problématiques_compétences!$D$3:$D$119,0),4)</f>
        <v>#N/A</v>
      </c>
      <c r="AG10" s="180" t="e">
        <f>INDEX(Problématiques_compétences!$D$3:$BA$119,MATCH(Progression_Cycle4!AG$4,Problématiques_compétences!$D$3:$D$119,0),4)</f>
        <v>#N/A</v>
      </c>
      <c r="AH10" s="180" t="e">
        <f>INDEX(Problématiques_compétences!$D$3:$BA$119,MATCH(Progression_Cycle4!AH$4,Problématiques_compétences!$D$3:$D$119,0),4)</f>
        <v>#N/A</v>
      </c>
      <c r="AI10" s="180" t="e">
        <f>INDEX(Problématiques_compétences!$D$3:$BA$119,MATCH(Progression_Cycle4!AI$4,Problématiques_compétences!$D$3:$D$119,0),4)</f>
        <v>#N/A</v>
      </c>
      <c r="AJ10" s="180" t="e">
        <f>INDEX(Problématiques_compétences!$D$3:$BA$119,MATCH(Progression_Cycle4!AJ$4,Problématiques_compétences!$D$3:$D$119,0),4)</f>
        <v>#N/A</v>
      </c>
      <c r="AK10" s="180" t="e">
        <f>INDEX(Problématiques_compétences!$D$3:$BA$119,MATCH(Progression_Cycle4!AK$4,Problématiques_compétences!$D$3:$D$119,0),4)</f>
        <v>#N/A</v>
      </c>
      <c r="AL10" s="180" t="e">
        <f>INDEX(Problématiques_compétences!$D$3:$BA$119,MATCH(Progression_Cycle4!AL$4,Problématiques_compétences!$D$3:$D$119,0),4)</f>
        <v>#N/A</v>
      </c>
    </row>
    <row r="11" spans="1:39" ht="30" x14ac:dyDescent="0.25">
      <c r="A11" s="673"/>
      <c r="B11" s="87" t="s">
        <v>222</v>
      </c>
      <c r="C11" s="88" t="s">
        <v>268</v>
      </c>
      <c r="D11" s="130" t="s">
        <v>191</v>
      </c>
      <c r="E11" s="128"/>
      <c r="F11" s="128"/>
      <c r="G11" s="129"/>
      <c r="H11" s="4">
        <f>COUNTIF(I11:AL11,"x")</f>
        <v>0</v>
      </c>
      <c r="I11" s="111" t="e">
        <f>INDEX(Problématiques_compétences!$D$3:$BA$119,MATCH(Progression_Cycle4!I$4,Problématiques_compétences!$D$3:$D$119,0),5)</f>
        <v>#N/A</v>
      </c>
      <c r="J11" s="111" t="e">
        <f>INDEX(Problématiques_compétences!$D$3:$BA$119,MATCH(Progression_Cycle4!J$4,Problématiques_compétences!$D$3:$D$119,0),5)</f>
        <v>#N/A</v>
      </c>
      <c r="K11" s="111" t="e">
        <f>INDEX(Problématiques_compétences!$D$3:$BA$119,MATCH(Progression_Cycle4!K$4,Problématiques_compétences!$D$3:$D$119,0),5)</f>
        <v>#N/A</v>
      </c>
      <c r="L11" s="111" t="e">
        <f>INDEX(Problématiques_compétences!$D$3:$BA$119,MATCH(Progression_Cycle4!L$4,Problématiques_compétences!$D$3:$D$119,0),5)</f>
        <v>#N/A</v>
      </c>
      <c r="M11" s="111" t="e">
        <f>INDEX(Problématiques_compétences!$D$3:$BA$119,MATCH(Progression_Cycle4!M$4,Problématiques_compétences!$D$3:$D$119,0),5)</f>
        <v>#N/A</v>
      </c>
      <c r="N11" s="111" t="e">
        <f>INDEX(Problématiques_compétences!$D$3:$BA$119,MATCH(Progression_Cycle4!N$4,Problématiques_compétences!$D$3:$D$119,0),5)</f>
        <v>#N/A</v>
      </c>
      <c r="O11" s="111" t="e">
        <f>INDEX(Problématiques_compétences!$D$3:$BA$119,MATCH(Progression_Cycle4!O$4,Problématiques_compétences!$D$3:$D$119,0),5)</f>
        <v>#N/A</v>
      </c>
      <c r="P11" s="111" t="e">
        <f>INDEX(Problématiques_compétences!$D$3:$BA$119,MATCH(Progression_Cycle4!P$4,Problématiques_compétences!$D$3:$D$119,0),5)</f>
        <v>#N/A</v>
      </c>
      <c r="Q11" s="111" t="e">
        <f>INDEX(Problématiques_compétences!$D$3:$BA$119,MATCH(Progression_Cycle4!Q$4,Problématiques_compétences!$D$3:$D$119,0),5)</f>
        <v>#N/A</v>
      </c>
      <c r="R11" s="111" t="e">
        <f>INDEX(Problématiques_compétences!$D$3:$BA$119,MATCH(Progression_Cycle4!R$4,Problématiques_compétences!$D$3:$D$119,0),5)</f>
        <v>#N/A</v>
      </c>
      <c r="S11" s="181">
        <f>INDEX(Problématiques_compétences!$D$3:$BA$119,MATCH(Progression_Cycle4!S$4,Problématiques_compétences!$D$3:$D$119,0),5)</f>
        <v>0</v>
      </c>
      <c r="T11" s="181">
        <f>INDEX(Problématiques_compétences!$D$3:$BA$119,MATCH(Progression_Cycle4!T$4,Problématiques_compétences!$D$3:$D$119,0),5)</f>
        <v>0</v>
      </c>
      <c r="U11" s="181" t="e">
        <f>INDEX(Problématiques_compétences!$D$3:$BA$119,MATCH(Progression_Cycle4!U$4,Problématiques_compétences!$D$3:$D$119,0),5)</f>
        <v>#N/A</v>
      </c>
      <c r="V11" s="181" t="e">
        <f>INDEX(Problématiques_compétences!$D$3:$BA$119,MATCH(Progression_Cycle4!V$4,Problématiques_compétences!$D$3:$D$119,0),5)</f>
        <v>#N/A</v>
      </c>
      <c r="W11" s="181" t="e">
        <f>INDEX(Problématiques_compétences!$D$3:$BA$119,MATCH(Progression_Cycle4!W$4,Problématiques_compétences!$D$3:$D$119,0),5)</f>
        <v>#N/A</v>
      </c>
      <c r="X11" s="181" t="e">
        <f>INDEX(Problématiques_compétences!$D$3:$BA$119,MATCH(Progression_Cycle4!X$4,Problématiques_compétences!$D$3:$D$119,0),5)</f>
        <v>#N/A</v>
      </c>
      <c r="Y11" s="181" t="e">
        <f>INDEX(Problématiques_compétences!$D$3:$BA$119,MATCH(Progression_Cycle4!Y$4,Problématiques_compétences!$D$3:$D$119,0),5)</f>
        <v>#N/A</v>
      </c>
      <c r="Z11" s="181" t="e">
        <f>INDEX(Problématiques_compétences!$D$3:$BA$119,MATCH(Progression_Cycle4!Z$4,Problématiques_compétences!$D$3:$D$119,0),5)</f>
        <v>#N/A</v>
      </c>
      <c r="AA11" s="181" t="e">
        <f>INDEX(Problématiques_compétences!$D$3:$BA$119,MATCH(Progression_Cycle4!AA$4,Problématiques_compétences!$D$3:$D$119,0),5)</f>
        <v>#N/A</v>
      </c>
      <c r="AB11" s="181" t="e">
        <f>INDEX(Problématiques_compétences!$D$3:$BA$119,MATCH(Progression_Cycle4!AB$4,Problématiques_compétences!$D$3:$D$119,0),5)</f>
        <v>#N/A</v>
      </c>
      <c r="AC11" s="180" t="e">
        <f>INDEX(Problématiques_compétences!$D$3:$BA$119,MATCH(Progression_Cycle4!AC$4,Problématiques_compétences!$D$3:$D$119,0),5)</f>
        <v>#N/A</v>
      </c>
      <c r="AD11" s="180" t="e">
        <f>INDEX(Problématiques_compétences!$D$3:$BA$119,MATCH(Progression_Cycle4!AD$4,Problématiques_compétences!$D$3:$D$119,0),5)</f>
        <v>#N/A</v>
      </c>
      <c r="AE11" s="180" t="e">
        <f>INDEX(Problématiques_compétences!$D$3:$BA$119,MATCH(Progression_Cycle4!AE$4,Problématiques_compétences!$D$3:$D$119,0),5)</f>
        <v>#N/A</v>
      </c>
      <c r="AF11" s="180" t="e">
        <f>INDEX(Problématiques_compétences!$D$3:$BA$119,MATCH(Progression_Cycle4!AF$4,Problématiques_compétences!$D$3:$D$119,0),5)</f>
        <v>#N/A</v>
      </c>
      <c r="AG11" s="180" t="e">
        <f>INDEX(Problématiques_compétences!$D$3:$BA$119,MATCH(Progression_Cycle4!AG$4,Problématiques_compétences!$D$3:$D$119,0),5)</f>
        <v>#N/A</v>
      </c>
      <c r="AH11" s="180" t="e">
        <f>INDEX(Problématiques_compétences!$D$3:$BA$119,MATCH(Progression_Cycle4!AH$4,Problématiques_compétences!$D$3:$D$119,0),5)</f>
        <v>#N/A</v>
      </c>
      <c r="AI11" s="180" t="e">
        <f>INDEX(Problématiques_compétences!$D$3:$BA$119,MATCH(Progression_Cycle4!AI$4,Problématiques_compétences!$D$3:$D$119,0),5)</f>
        <v>#N/A</v>
      </c>
      <c r="AJ11" s="180" t="e">
        <f>INDEX(Problématiques_compétences!$D$3:$BA$119,MATCH(Progression_Cycle4!AJ$4,Problématiques_compétences!$D$3:$D$119,0),5)</f>
        <v>#N/A</v>
      </c>
      <c r="AK11" s="180" t="e">
        <f>INDEX(Problématiques_compétences!$D$3:$BA$119,MATCH(Progression_Cycle4!AK$4,Problématiques_compétences!$D$3:$D$119,0),5)</f>
        <v>#N/A</v>
      </c>
      <c r="AL11" s="180" t="e">
        <f>INDEX(Problématiques_compétences!$D$3:$BA$119,MATCH(Progression_Cycle4!AL$4,Problématiques_compétences!$D$3:$D$119,0),5)</f>
        <v>#N/A</v>
      </c>
    </row>
    <row r="12" spans="1:39" ht="15.75" thickBot="1" x14ac:dyDescent="0.3">
      <c r="A12" s="674"/>
      <c r="B12" s="91" t="s">
        <v>221</v>
      </c>
      <c r="C12" s="102" t="s">
        <v>270</v>
      </c>
      <c r="D12" s="13" t="s">
        <v>205</v>
      </c>
      <c r="E12" s="128"/>
      <c r="F12" s="128"/>
      <c r="G12" s="129"/>
      <c r="H12" s="4">
        <f>COUNTIF(I12:AL12,"x")</f>
        <v>0</v>
      </c>
      <c r="I12" s="111" t="e">
        <f>INDEX(Problématiques_compétences!$D$3:$BA$119,MATCH(Progression_Cycle4!I$4,Problématiques_compétences!$D$3:$D$119,0),6)</f>
        <v>#N/A</v>
      </c>
      <c r="J12" s="111" t="e">
        <f>INDEX(Problématiques_compétences!$D$3:$BA$119,MATCH(Progression_Cycle4!J$4,Problématiques_compétences!$D$3:$D$119,0),6)</f>
        <v>#N/A</v>
      </c>
      <c r="K12" s="111" t="e">
        <f>INDEX(Problématiques_compétences!$D$3:$BA$119,MATCH(Progression_Cycle4!K$4,Problématiques_compétences!$D$3:$D$119,0),6)</f>
        <v>#N/A</v>
      </c>
      <c r="L12" s="111" t="e">
        <f>INDEX(Problématiques_compétences!$D$3:$BA$119,MATCH(Progression_Cycle4!L$4,Problématiques_compétences!$D$3:$D$119,0),6)</f>
        <v>#N/A</v>
      </c>
      <c r="M12" s="111" t="e">
        <f>INDEX(Problématiques_compétences!$D$3:$BA$119,MATCH(Progression_Cycle4!M$4,Problématiques_compétences!$D$3:$D$119,0),6)</f>
        <v>#N/A</v>
      </c>
      <c r="N12" s="111" t="e">
        <f>INDEX(Problématiques_compétences!$D$3:$BA$119,MATCH(Progression_Cycle4!N$4,Problématiques_compétences!$D$3:$D$119,0),6)</f>
        <v>#N/A</v>
      </c>
      <c r="O12" s="111" t="e">
        <f>INDEX(Problématiques_compétences!$D$3:$BA$119,MATCH(Progression_Cycle4!O$4,Problématiques_compétences!$D$3:$D$119,0),6)</f>
        <v>#N/A</v>
      </c>
      <c r="P12" s="111" t="e">
        <f>INDEX(Problématiques_compétences!$D$3:$BA$119,MATCH(Progression_Cycle4!P$4,Problématiques_compétences!$D$3:$D$119,0),6)</f>
        <v>#N/A</v>
      </c>
      <c r="Q12" s="111" t="e">
        <f>INDEX(Problématiques_compétences!$D$3:$BA$119,MATCH(Progression_Cycle4!Q$4,Problématiques_compétences!$D$3:$D$119,0),6)</f>
        <v>#N/A</v>
      </c>
      <c r="R12" s="111" t="e">
        <f>INDEX(Problématiques_compétences!$D$3:$BA$119,MATCH(Progression_Cycle4!R$4,Problématiques_compétences!$D$3:$D$119,0),6)</f>
        <v>#N/A</v>
      </c>
      <c r="S12" s="181">
        <f>INDEX(Problématiques_compétences!$D$3:$BA$119,MATCH(Progression_Cycle4!S$4,Problématiques_compétences!$D$3:$D$119,0),6)</f>
        <v>0</v>
      </c>
      <c r="T12" s="181">
        <f>INDEX(Problématiques_compétences!$D$3:$BA$119,MATCH(Progression_Cycle4!T$4,Problématiques_compétences!$D$3:$D$119,0),6)</f>
        <v>0</v>
      </c>
      <c r="U12" s="181" t="e">
        <f>INDEX(Problématiques_compétences!$D$3:$BA$119,MATCH(Progression_Cycle4!U$4,Problématiques_compétences!$D$3:$D$119,0),6)</f>
        <v>#N/A</v>
      </c>
      <c r="V12" s="181" t="e">
        <f>INDEX(Problématiques_compétences!$D$3:$BA$119,MATCH(Progression_Cycle4!V$4,Problématiques_compétences!$D$3:$D$119,0),6)</f>
        <v>#N/A</v>
      </c>
      <c r="W12" s="181" t="e">
        <f>INDEX(Problématiques_compétences!$D$3:$BA$119,MATCH(Progression_Cycle4!W$4,Problématiques_compétences!$D$3:$D$119,0),6)</f>
        <v>#N/A</v>
      </c>
      <c r="X12" s="181" t="e">
        <f>INDEX(Problématiques_compétences!$D$3:$BA$119,MATCH(Progression_Cycle4!X$4,Problématiques_compétences!$D$3:$D$119,0),6)</f>
        <v>#N/A</v>
      </c>
      <c r="Y12" s="181" t="e">
        <f>INDEX(Problématiques_compétences!$D$3:$BA$119,MATCH(Progression_Cycle4!Y$4,Problématiques_compétences!$D$3:$D$119,0),6)</f>
        <v>#N/A</v>
      </c>
      <c r="Z12" s="181" t="e">
        <f>INDEX(Problématiques_compétences!$D$3:$BA$119,MATCH(Progression_Cycle4!Z$4,Problématiques_compétences!$D$3:$D$119,0),6)</f>
        <v>#N/A</v>
      </c>
      <c r="AA12" s="181" t="e">
        <f>INDEX(Problématiques_compétences!$D$3:$BA$119,MATCH(Progression_Cycle4!AA$4,Problématiques_compétences!$D$3:$D$119,0),6)</f>
        <v>#N/A</v>
      </c>
      <c r="AB12" s="181" t="e">
        <f>INDEX(Problématiques_compétences!$D$3:$BA$119,MATCH(Progression_Cycle4!AB$4,Problématiques_compétences!$D$3:$D$119,0),6)</f>
        <v>#N/A</v>
      </c>
      <c r="AC12" s="180" t="e">
        <f>INDEX(Problématiques_compétences!$D$3:$BA$119,MATCH(Progression_Cycle4!AC$4,Problématiques_compétences!$D$3:$D$119,0),6)</f>
        <v>#N/A</v>
      </c>
      <c r="AD12" s="180" t="e">
        <f>INDEX(Problématiques_compétences!$D$3:$BA$119,MATCH(Progression_Cycle4!AD$4,Problématiques_compétences!$D$3:$D$119,0),6)</f>
        <v>#N/A</v>
      </c>
      <c r="AE12" s="180" t="e">
        <f>INDEX(Problématiques_compétences!$D$3:$BA$119,MATCH(Progression_Cycle4!AE$4,Problématiques_compétences!$D$3:$D$119,0),6)</f>
        <v>#N/A</v>
      </c>
      <c r="AF12" s="180" t="e">
        <f>INDEX(Problématiques_compétences!$D$3:$BA$119,MATCH(Progression_Cycle4!AF$4,Problématiques_compétences!$D$3:$D$119,0),6)</f>
        <v>#N/A</v>
      </c>
      <c r="AG12" s="180" t="e">
        <f>INDEX(Problématiques_compétences!$D$3:$BA$119,MATCH(Progression_Cycle4!AG$4,Problématiques_compétences!$D$3:$D$119,0),6)</f>
        <v>#N/A</v>
      </c>
      <c r="AH12" s="180" t="e">
        <f>INDEX(Problématiques_compétences!$D$3:$BA$119,MATCH(Progression_Cycle4!AH$4,Problématiques_compétences!$D$3:$D$119,0),6)</f>
        <v>#N/A</v>
      </c>
      <c r="AI12" s="180" t="e">
        <f>INDEX(Problématiques_compétences!$D$3:$BA$119,MATCH(Progression_Cycle4!AI$4,Problématiques_compétences!$D$3:$D$119,0),6)</f>
        <v>#N/A</v>
      </c>
      <c r="AJ12" s="180" t="e">
        <f>INDEX(Problématiques_compétences!$D$3:$BA$119,MATCH(Progression_Cycle4!AJ$4,Problématiques_compétences!$D$3:$D$119,0),6)</f>
        <v>#N/A</v>
      </c>
      <c r="AK12" s="180" t="e">
        <f>INDEX(Problématiques_compétences!$D$3:$BA$119,MATCH(Progression_Cycle4!AK$4,Problématiques_compétences!$D$3:$D$119,0),6)</f>
        <v>#N/A</v>
      </c>
      <c r="AL12" s="180" t="e">
        <f>INDEX(Problématiques_compétences!$D$3:$BA$119,MATCH(Progression_Cycle4!AL$4,Problématiques_compétences!$D$3:$D$119,0),6)</f>
        <v>#N/A</v>
      </c>
    </row>
    <row r="13" spans="1:39" x14ac:dyDescent="0.25">
      <c r="A13" s="665" t="s">
        <v>218</v>
      </c>
      <c r="B13" s="85">
        <v>2</v>
      </c>
      <c r="C13" s="86" t="s">
        <v>43</v>
      </c>
      <c r="D13" s="659"/>
      <c r="E13" s="660"/>
      <c r="F13" s="660"/>
      <c r="G13" s="660"/>
      <c r="H13" s="660"/>
      <c r="I13" s="660"/>
      <c r="J13" s="660"/>
      <c r="K13" s="660"/>
      <c r="L13" s="660"/>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1"/>
    </row>
    <row r="14" spans="1:39" ht="45" x14ac:dyDescent="0.25">
      <c r="A14" s="673"/>
      <c r="B14" s="87" t="s">
        <v>215</v>
      </c>
      <c r="C14" s="93" t="s">
        <v>269</v>
      </c>
      <c r="D14" s="136" t="s">
        <v>214</v>
      </c>
      <c r="E14" s="128"/>
      <c r="F14" s="128"/>
      <c r="G14" s="129"/>
      <c r="H14" s="4">
        <f t="shared" ref="H14:H20" si="0">COUNTIF(I14:AL14,"x")</f>
        <v>0</v>
      </c>
      <c r="I14" s="111" t="e">
        <f>INDEX(Problématiques_compétences!$D$3:$BA$119,MATCH(Progression_Cycle4!I$4,Problématiques_compétences!$D$3:$D$119,0),11)</f>
        <v>#N/A</v>
      </c>
      <c r="J14" s="111" t="e">
        <f>INDEX(Problématiques_compétences!$D$3:$BA$119,MATCH(Progression_Cycle4!J$4,Problématiques_compétences!$D$3:$D$119,0),11)</f>
        <v>#N/A</v>
      </c>
      <c r="K14" s="111" t="e">
        <f>INDEX(Problématiques_compétences!$D$3:$BA$119,MATCH(Progression_Cycle4!K$4,Problématiques_compétences!$D$3:$D$119,0),11)</f>
        <v>#N/A</v>
      </c>
      <c r="L14" s="111" t="e">
        <f>INDEX(Problématiques_compétences!$D$3:$BA$119,MATCH(Progression_Cycle4!L$4,Problématiques_compétences!$D$3:$D$119,0),11)</f>
        <v>#N/A</v>
      </c>
      <c r="M14" s="111" t="e">
        <f>INDEX(Problématiques_compétences!$D$3:$BA$119,MATCH(Progression_Cycle4!M$4,Problématiques_compétences!$D$3:$D$119,0),11)</f>
        <v>#N/A</v>
      </c>
      <c r="N14" s="111" t="e">
        <f>INDEX(Problématiques_compétences!$D$3:$BA$119,MATCH(Progression_Cycle4!N$4,Problématiques_compétences!$D$3:$D$119,0),11)</f>
        <v>#N/A</v>
      </c>
      <c r="O14" s="111" t="e">
        <f>INDEX(Problématiques_compétences!$D$3:$BA$119,MATCH(Progression_Cycle4!O$4,Problématiques_compétences!$D$3:$D$119,0),11)</f>
        <v>#N/A</v>
      </c>
      <c r="P14" s="111" t="e">
        <f>INDEX(Problématiques_compétences!$D$3:$BA$119,MATCH(Progression_Cycle4!P$4,Problématiques_compétences!$D$3:$D$119,0),11)</f>
        <v>#N/A</v>
      </c>
      <c r="Q14" s="111" t="e">
        <f>INDEX(Problématiques_compétences!$D$3:$BA$119,MATCH(Progression_Cycle4!Q$4,Problématiques_compétences!$D$3:$D$119,0),11)</f>
        <v>#N/A</v>
      </c>
      <c r="R14" s="111" t="e">
        <f>INDEX(Problématiques_compétences!$D$3:$BA$119,MATCH(Progression_Cycle4!R$4,Problématiques_compétences!$D$3:$D$119,0),11)</f>
        <v>#N/A</v>
      </c>
      <c r="S14" s="181">
        <f>INDEX(Problématiques_compétences!$D$3:$BA$119,MATCH(Progression_Cycle4!S$4,Problématiques_compétences!$D$3:$D$119,0),11)</f>
        <v>0</v>
      </c>
      <c r="T14" s="181">
        <f>INDEX(Problématiques_compétences!$D$3:$BA$119,MATCH(Progression_Cycle4!T$4,Problématiques_compétences!$D$3:$D$119,0),11)</f>
        <v>0</v>
      </c>
      <c r="U14" s="181" t="e">
        <f>INDEX(Problématiques_compétences!$D$3:$BA$119,MATCH(Progression_Cycle4!U$4,Problématiques_compétences!$D$3:$D$119,0),11)</f>
        <v>#N/A</v>
      </c>
      <c r="V14" s="181" t="e">
        <f>INDEX(Problématiques_compétences!$D$3:$BA$119,MATCH(Progression_Cycle4!V$4,Problématiques_compétences!$D$3:$D$119,0),11)</f>
        <v>#N/A</v>
      </c>
      <c r="W14" s="181" t="e">
        <f>INDEX(Problématiques_compétences!$D$3:$BA$119,MATCH(Progression_Cycle4!W$4,Problématiques_compétences!$D$3:$D$119,0),11)</f>
        <v>#N/A</v>
      </c>
      <c r="X14" s="181" t="e">
        <f>INDEX(Problématiques_compétences!$D$3:$BA$119,MATCH(Progression_Cycle4!X$4,Problématiques_compétences!$D$3:$D$119,0),11)</f>
        <v>#N/A</v>
      </c>
      <c r="Y14" s="181" t="e">
        <f>INDEX(Problématiques_compétences!$D$3:$BA$119,MATCH(Progression_Cycle4!Y$4,Problématiques_compétences!$D$3:$D$119,0),11)</f>
        <v>#N/A</v>
      </c>
      <c r="Z14" s="181" t="e">
        <f>INDEX(Problématiques_compétences!$D$3:$BA$119,MATCH(Progression_Cycle4!Z$4,Problématiques_compétences!$D$3:$D$119,0),11)</f>
        <v>#N/A</v>
      </c>
      <c r="AA14" s="181" t="e">
        <f>INDEX(Problématiques_compétences!$D$3:$BA$119,MATCH(Progression_Cycle4!AA$4,Problématiques_compétences!$D$3:$D$119,0),11)</f>
        <v>#N/A</v>
      </c>
      <c r="AB14" s="181" t="e">
        <f>INDEX(Problématiques_compétences!$D$3:$BA$119,MATCH(Progression_Cycle4!AB$4,Problématiques_compétences!$D$3:$D$119,0),11)</f>
        <v>#N/A</v>
      </c>
      <c r="AC14" s="180" t="e">
        <f>INDEX(Problématiques_compétences!$D$3:$BA$119,MATCH(Progression_Cycle4!AC$4,Problématiques_compétences!$D$3:$D$119,0),11)</f>
        <v>#N/A</v>
      </c>
      <c r="AD14" s="180" t="e">
        <f>INDEX(Problématiques_compétences!$D$3:$BA$119,MATCH(Progression_Cycle4!AD$4,Problématiques_compétences!$D$3:$D$119,0),11)</f>
        <v>#N/A</v>
      </c>
      <c r="AE14" s="180" t="e">
        <f>INDEX(Problématiques_compétences!$D$3:$BA$119,MATCH(Progression_Cycle4!AE$4,Problématiques_compétences!$D$3:$D$119,0),11)</f>
        <v>#N/A</v>
      </c>
      <c r="AF14" s="180" t="e">
        <f>INDEX(Problématiques_compétences!$D$3:$BA$119,MATCH(Progression_Cycle4!AF$4,Problématiques_compétences!$D$3:$D$119,0),11)</f>
        <v>#N/A</v>
      </c>
      <c r="AG14" s="180" t="e">
        <f>INDEX(Problématiques_compétences!$D$3:$BA$119,MATCH(Progression_Cycle4!AG$4,Problématiques_compétences!$D$3:$D$119,0),11)</f>
        <v>#N/A</v>
      </c>
      <c r="AH14" s="180" t="e">
        <f>INDEX(Problématiques_compétences!$D$3:$BA$119,MATCH(Progression_Cycle4!AH$4,Problématiques_compétences!$D$3:$D$119,0),11)</f>
        <v>#N/A</v>
      </c>
      <c r="AI14" s="180" t="e">
        <f>INDEX(Problématiques_compétences!$D$3:$BA$119,MATCH(Progression_Cycle4!AI$4,Problématiques_compétences!$D$3:$D$119,0),11)</f>
        <v>#N/A</v>
      </c>
      <c r="AJ14" s="180" t="e">
        <f>INDEX(Problématiques_compétences!$D$3:$BA$119,MATCH(Progression_Cycle4!AJ$4,Problématiques_compétences!$D$3:$D$119,0),11)</f>
        <v>#N/A</v>
      </c>
      <c r="AK14" s="180" t="e">
        <f>INDEX(Problématiques_compétences!$D$3:$BA$119,MATCH(Progression_Cycle4!AK$4,Problématiques_compétences!$D$3:$D$119,0),11)</f>
        <v>#N/A</v>
      </c>
      <c r="AL14" s="180" t="e">
        <f>INDEX(Problématiques_compétences!$D$3:$BA$119,MATCH(Progression_Cycle4!AL$4,Problématiques_compétences!$D$3:$D$119,0),11)</f>
        <v>#N/A</v>
      </c>
    </row>
    <row r="15" spans="1:39" ht="45" x14ac:dyDescent="0.25">
      <c r="A15" s="673"/>
      <c r="B15" s="89" t="s">
        <v>212</v>
      </c>
      <c r="C15" s="94" t="s">
        <v>319</v>
      </c>
      <c r="D15" s="127"/>
      <c r="E15" s="128"/>
      <c r="F15" s="123" t="s">
        <v>116</v>
      </c>
      <c r="G15" s="129"/>
      <c r="H15" s="4">
        <f t="shared" si="0"/>
        <v>0</v>
      </c>
      <c r="I15" s="111" t="e">
        <f>INDEX(Problématiques_compétences!$D$3:$BA$119,MATCH(Progression_Cycle4!I$4,Problématiques_compétences!$D$3:$D$119,0),12)</f>
        <v>#N/A</v>
      </c>
      <c r="J15" s="111" t="e">
        <f>INDEX(Problématiques_compétences!$D$3:$BA$119,MATCH(Progression_Cycle4!J$4,Problématiques_compétences!$D$3:$D$119,0),12)</f>
        <v>#N/A</v>
      </c>
      <c r="K15" s="111" t="e">
        <f>INDEX(Problématiques_compétences!$D$3:$BA$119,MATCH(Progression_Cycle4!K$4,Problématiques_compétences!$D$3:$D$119,0),12)</f>
        <v>#N/A</v>
      </c>
      <c r="L15" s="111" t="e">
        <f>INDEX(Problématiques_compétences!$D$3:$BA$119,MATCH(Progression_Cycle4!L$4,Problématiques_compétences!$D$3:$D$119,0),12)</f>
        <v>#N/A</v>
      </c>
      <c r="M15" s="111" t="e">
        <f>INDEX(Problématiques_compétences!$D$3:$BA$119,MATCH(Progression_Cycle4!M$4,Problématiques_compétences!$D$3:$D$119,0),12)</f>
        <v>#N/A</v>
      </c>
      <c r="N15" s="111" t="e">
        <f>INDEX(Problématiques_compétences!$D$3:$BA$119,MATCH(Progression_Cycle4!N$4,Problématiques_compétences!$D$3:$D$119,0),12)</f>
        <v>#N/A</v>
      </c>
      <c r="O15" s="111" t="e">
        <f>INDEX(Problématiques_compétences!$D$3:$BA$119,MATCH(Progression_Cycle4!O$4,Problématiques_compétences!$D$3:$D$119,0),12)</f>
        <v>#N/A</v>
      </c>
      <c r="P15" s="111" t="e">
        <f>INDEX(Problématiques_compétences!$D$3:$BA$119,MATCH(Progression_Cycle4!P$4,Problématiques_compétences!$D$3:$D$119,0),12)</f>
        <v>#N/A</v>
      </c>
      <c r="Q15" s="111" t="e">
        <f>INDEX(Problématiques_compétences!$D$3:$BA$119,MATCH(Progression_Cycle4!Q$4,Problématiques_compétences!$D$3:$D$119,0),12)</f>
        <v>#N/A</v>
      </c>
      <c r="R15" s="111" t="e">
        <f>INDEX(Problématiques_compétences!$D$3:$BA$119,MATCH(Progression_Cycle4!R$4,Problématiques_compétences!$D$3:$D$119,0),12)</f>
        <v>#N/A</v>
      </c>
      <c r="S15" s="181">
        <f>INDEX(Problématiques_compétences!$D$3:$BA$119,MATCH(Progression_Cycle4!S$4,Problématiques_compétences!$D$3:$D$119,0),12)</f>
        <v>0</v>
      </c>
      <c r="T15" s="181">
        <f>INDEX(Problématiques_compétences!$D$3:$BA$119,MATCH(Progression_Cycle4!T$4,Problématiques_compétences!$D$3:$D$119,0),12)</f>
        <v>0</v>
      </c>
      <c r="U15" s="181" t="e">
        <f>INDEX(Problématiques_compétences!$D$3:$BA$119,MATCH(Progression_Cycle4!U$4,Problématiques_compétences!$D$3:$D$119,0),12)</f>
        <v>#N/A</v>
      </c>
      <c r="V15" s="181" t="e">
        <f>INDEX(Problématiques_compétences!$D$3:$BA$119,MATCH(Progression_Cycle4!V$4,Problématiques_compétences!$D$3:$D$119,0),12)</f>
        <v>#N/A</v>
      </c>
      <c r="W15" s="181" t="e">
        <f>INDEX(Problématiques_compétences!$D$3:$BA$119,MATCH(Progression_Cycle4!W$4,Problématiques_compétences!$D$3:$D$119,0),12)</f>
        <v>#N/A</v>
      </c>
      <c r="X15" s="181" t="e">
        <f>INDEX(Problématiques_compétences!$D$3:$BA$119,MATCH(Progression_Cycle4!X$4,Problématiques_compétences!$D$3:$D$119,0),12)</f>
        <v>#N/A</v>
      </c>
      <c r="Y15" s="181" t="e">
        <f>INDEX(Problématiques_compétences!$D$3:$BA$119,MATCH(Progression_Cycle4!Y$4,Problématiques_compétences!$D$3:$D$119,0),12)</f>
        <v>#N/A</v>
      </c>
      <c r="Z15" s="181" t="e">
        <f>INDEX(Problématiques_compétences!$D$3:$BA$119,MATCH(Progression_Cycle4!Z$4,Problématiques_compétences!$D$3:$D$119,0),12)</f>
        <v>#N/A</v>
      </c>
      <c r="AA15" s="181" t="e">
        <f>INDEX(Problématiques_compétences!$D$3:$BA$119,MATCH(Progression_Cycle4!AA$4,Problématiques_compétences!$D$3:$D$119,0),12)</f>
        <v>#N/A</v>
      </c>
      <c r="AB15" s="181" t="e">
        <f>INDEX(Problématiques_compétences!$D$3:$BA$119,MATCH(Progression_Cycle4!AB$4,Problématiques_compétences!$D$3:$D$119,0),12)</f>
        <v>#N/A</v>
      </c>
      <c r="AC15" s="180" t="e">
        <f>INDEX(Problématiques_compétences!$D$3:$BA$119,MATCH(Progression_Cycle4!AC$4,Problématiques_compétences!$D$3:$D$119,0),12)</f>
        <v>#N/A</v>
      </c>
      <c r="AD15" s="180" t="e">
        <f>INDEX(Problématiques_compétences!$D$3:$BA$119,MATCH(Progression_Cycle4!AD$4,Problématiques_compétences!$D$3:$D$119,0),12)</f>
        <v>#N/A</v>
      </c>
      <c r="AE15" s="180" t="e">
        <f>INDEX(Problématiques_compétences!$D$3:$BA$119,MATCH(Progression_Cycle4!AE$4,Problématiques_compétences!$D$3:$D$119,0),12)</f>
        <v>#N/A</v>
      </c>
      <c r="AF15" s="180" t="e">
        <f>INDEX(Problématiques_compétences!$D$3:$BA$119,MATCH(Progression_Cycle4!AF$4,Problématiques_compétences!$D$3:$D$119,0),12)</f>
        <v>#N/A</v>
      </c>
      <c r="AG15" s="180" t="e">
        <f>INDEX(Problématiques_compétences!$D$3:$BA$119,MATCH(Progression_Cycle4!AG$4,Problématiques_compétences!$D$3:$D$119,0),12)</f>
        <v>#N/A</v>
      </c>
      <c r="AH15" s="180" t="e">
        <f>INDEX(Problématiques_compétences!$D$3:$BA$119,MATCH(Progression_Cycle4!AH$4,Problématiques_compétences!$D$3:$D$119,0),12)</f>
        <v>#N/A</v>
      </c>
      <c r="AI15" s="180" t="e">
        <f>INDEX(Problématiques_compétences!$D$3:$BA$119,MATCH(Progression_Cycle4!AI$4,Problématiques_compétences!$D$3:$D$119,0),12)</f>
        <v>#N/A</v>
      </c>
      <c r="AJ15" s="180" t="e">
        <f>INDEX(Problématiques_compétences!$D$3:$BA$119,MATCH(Progression_Cycle4!AJ$4,Problématiques_compétences!$D$3:$D$119,0),12)</f>
        <v>#N/A</v>
      </c>
      <c r="AK15" s="180" t="e">
        <f>INDEX(Problématiques_compétences!$D$3:$BA$119,MATCH(Progression_Cycle4!AK$4,Problématiques_compétences!$D$3:$D$119,0),12)</f>
        <v>#N/A</v>
      </c>
      <c r="AL15" s="180" t="e">
        <f>INDEX(Problématiques_compétences!$D$3:$BA$119,MATCH(Progression_Cycle4!AL$4,Problématiques_compétences!$D$3:$D$119,0),12)</f>
        <v>#N/A</v>
      </c>
    </row>
    <row r="16" spans="1:39" x14ac:dyDescent="0.25">
      <c r="A16" s="673"/>
      <c r="B16" s="87" t="s">
        <v>209</v>
      </c>
      <c r="C16" s="93" t="s">
        <v>320</v>
      </c>
      <c r="D16" s="130" t="s">
        <v>208</v>
      </c>
      <c r="E16" s="128"/>
      <c r="F16" s="128"/>
      <c r="G16" s="129"/>
      <c r="H16" s="4">
        <f t="shared" si="0"/>
        <v>0</v>
      </c>
      <c r="I16" s="111" t="e">
        <f>INDEX(Problématiques_compétences!$D$3:$BA$119,MATCH(Progression_Cycle4!I$4,Problématiques_compétences!$D$3:$D$119,0),13)</f>
        <v>#N/A</v>
      </c>
      <c r="J16" s="111" t="e">
        <f>INDEX(Problématiques_compétences!$D$3:$BA$119,MATCH(Progression_Cycle4!J$4,Problématiques_compétences!$D$3:$D$119,0),13)</f>
        <v>#N/A</v>
      </c>
      <c r="K16" s="111" t="e">
        <f>INDEX(Problématiques_compétences!$D$3:$BA$119,MATCH(Progression_Cycle4!K$4,Problématiques_compétences!$D$3:$D$119,0),13)</f>
        <v>#N/A</v>
      </c>
      <c r="L16" s="111" t="e">
        <f>INDEX(Problématiques_compétences!$D$3:$BA$119,MATCH(Progression_Cycle4!L$4,Problématiques_compétences!$D$3:$D$119,0),13)</f>
        <v>#N/A</v>
      </c>
      <c r="M16" s="111" t="e">
        <f>INDEX(Problématiques_compétences!$D$3:$BA$119,MATCH(Progression_Cycle4!M$4,Problématiques_compétences!$D$3:$D$119,0),13)</f>
        <v>#N/A</v>
      </c>
      <c r="N16" s="111" t="e">
        <f>INDEX(Problématiques_compétences!$D$3:$BA$119,MATCH(Progression_Cycle4!N$4,Problématiques_compétences!$D$3:$D$119,0),13)</f>
        <v>#N/A</v>
      </c>
      <c r="O16" s="111" t="e">
        <f>INDEX(Problématiques_compétences!$D$3:$BA$119,MATCH(Progression_Cycle4!O$4,Problématiques_compétences!$D$3:$D$119,0),13)</f>
        <v>#N/A</v>
      </c>
      <c r="P16" s="111" t="e">
        <f>INDEX(Problématiques_compétences!$D$3:$BA$119,MATCH(Progression_Cycle4!P$4,Problématiques_compétences!$D$3:$D$119,0),13)</f>
        <v>#N/A</v>
      </c>
      <c r="Q16" s="111" t="e">
        <f>INDEX(Problématiques_compétences!$D$3:$BA$119,MATCH(Progression_Cycle4!Q$4,Problématiques_compétences!$D$3:$D$119,0),13)</f>
        <v>#N/A</v>
      </c>
      <c r="R16" s="111" t="e">
        <f>INDEX(Problématiques_compétences!$D$3:$BA$119,MATCH(Progression_Cycle4!R$4,Problématiques_compétences!$D$3:$D$119,0),13)</f>
        <v>#N/A</v>
      </c>
      <c r="S16" s="181">
        <f>INDEX(Problématiques_compétences!$D$3:$BA$119,MATCH(Progression_Cycle4!S$4,Problématiques_compétences!$D$3:$D$119,0),13)</f>
        <v>0</v>
      </c>
      <c r="T16" s="181">
        <f>INDEX(Problématiques_compétences!$D$3:$BA$119,MATCH(Progression_Cycle4!T$4,Problématiques_compétences!$D$3:$D$119,0),13)</f>
        <v>0</v>
      </c>
      <c r="U16" s="181" t="e">
        <f>INDEX(Problématiques_compétences!$D$3:$BA$119,MATCH(Progression_Cycle4!U$4,Problématiques_compétences!$D$3:$D$119,0),13)</f>
        <v>#N/A</v>
      </c>
      <c r="V16" s="181" t="e">
        <f>INDEX(Problématiques_compétences!$D$3:$BA$119,MATCH(Progression_Cycle4!V$4,Problématiques_compétences!$D$3:$D$119,0),13)</f>
        <v>#N/A</v>
      </c>
      <c r="W16" s="181" t="e">
        <f>INDEX(Problématiques_compétences!$D$3:$BA$119,MATCH(Progression_Cycle4!W$4,Problématiques_compétences!$D$3:$D$119,0),13)</f>
        <v>#N/A</v>
      </c>
      <c r="X16" s="181" t="e">
        <f>INDEX(Problématiques_compétences!$D$3:$BA$119,MATCH(Progression_Cycle4!X$4,Problématiques_compétences!$D$3:$D$119,0),13)</f>
        <v>#N/A</v>
      </c>
      <c r="Y16" s="181" t="e">
        <f>INDEX(Problématiques_compétences!$D$3:$BA$119,MATCH(Progression_Cycle4!Y$4,Problématiques_compétences!$D$3:$D$119,0),13)</f>
        <v>#N/A</v>
      </c>
      <c r="Z16" s="181" t="e">
        <f>INDEX(Problématiques_compétences!$D$3:$BA$119,MATCH(Progression_Cycle4!Z$4,Problématiques_compétences!$D$3:$D$119,0),13)</f>
        <v>#N/A</v>
      </c>
      <c r="AA16" s="181" t="e">
        <f>INDEX(Problématiques_compétences!$D$3:$BA$119,MATCH(Progression_Cycle4!AA$4,Problématiques_compétences!$D$3:$D$119,0),13)</f>
        <v>#N/A</v>
      </c>
      <c r="AB16" s="181" t="e">
        <f>INDEX(Problématiques_compétences!$D$3:$BA$119,MATCH(Progression_Cycle4!AB$4,Problématiques_compétences!$D$3:$D$119,0),13)</f>
        <v>#N/A</v>
      </c>
      <c r="AC16" s="180" t="e">
        <f>INDEX(Problématiques_compétences!$D$3:$BA$119,MATCH(Progression_Cycle4!AC$4,Problématiques_compétences!$D$3:$D$119,0),13)</f>
        <v>#N/A</v>
      </c>
      <c r="AD16" s="180" t="e">
        <f>INDEX(Problématiques_compétences!$D$3:$BA$119,MATCH(Progression_Cycle4!AD$4,Problématiques_compétences!$D$3:$D$119,0),13)</f>
        <v>#N/A</v>
      </c>
      <c r="AE16" s="180" t="e">
        <f>INDEX(Problématiques_compétences!$D$3:$BA$119,MATCH(Progression_Cycle4!AE$4,Problématiques_compétences!$D$3:$D$119,0),13)</f>
        <v>#N/A</v>
      </c>
      <c r="AF16" s="180" t="e">
        <f>INDEX(Problématiques_compétences!$D$3:$BA$119,MATCH(Progression_Cycle4!AF$4,Problématiques_compétences!$D$3:$D$119,0),13)</f>
        <v>#N/A</v>
      </c>
      <c r="AG16" s="180" t="e">
        <f>INDEX(Problématiques_compétences!$D$3:$BA$119,MATCH(Progression_Cycle4!AG$4,Problématiques_compétences!$D$3:$D$119,0),13)</f>
        <v>#N/A</v>
      </c>
      <c r="AH16" s="180" t="e">
        <f>INDEX(Problématiques_compétences!$D$3:$BA$119,MATCH(Progression_Cycle4!AH$4,Problématiques_compétences!$D$3:$D$119,0),13)</f>
        <v>#N/A</v>
      </c>
      <c r="AI16" s="180" t="e">
        <f>INDEX(Problématiques_compétences!$D$3:$BA$119,MATCH(Progression_Cycle4!AI$4,Problématiques_compétences!$D$3:$D$119,0),13)</f>
        <v>#N/A</v>
      </c>
      <c r="AJ16" s="180" t="e">
        <f>INDEX(Problématiques_compétences!$D$3:$BA$119,MATCH(Progression_Cycle4!AJ$4,Problématiques_compétences!$D$3:$D$119,0),13)</f>
        <v>#N/A</v>
      </c>
      <c r="AK16" s="180" t="e">
        <f>INDEX(Problématiques_compétences!$D$3:$BA$119,MATCH(Progression_Cycle4!AK$4,Problématiques_compétences!$D$3:$D$119,0),13)</f>
        <v>#N/A</v>
      </c>
      <c r="AL16" s="180" t="e">
        <f>INDEX(Problématiques_compétences!$D$3:$BA$119,MATCH(Progression_Cycle4!AL$4,Problématiques_compétences!$D$3:$D$119,0),13)</f>
        <v>#N/A</v>
      </c>
    </row>
    <row r="17" spans="1:38" x14ac:dyDescent="0.25">
      <c r="A17" s="673"/>
      <c r="B17" s="87" t="s">
        <v>206</v>
      </c>
      <c r="C17" s="93" t="s">
        <v>123</v>
      </c>
      <c r="D17" s="127"/>
      <c r="E17" s="128"/>
      <c r="F17" s="123" t="s">
        <v>124</v>
      </c>
      <c r="G17" s="129"/>
      <c r="H17" s="4">
        <f t="shared" si="0"/>
        <v>0</v>
      </c>
      <c r="I17" s="111" t="e">
        <f>INDEX(Problématiques_compétences!$D$3:$BA$119,MATCH(Progression_Cycle4!I$4,Problématiques_compétences!$D$3:$D$119,0),14)</f>
        <v>#N/A</v>
      </c>
      <c r="J17" s="111" t="e">
        <f>INDEX(Problématiques_compétences!$D$3:$BA$119,MATCH(Progression_Cycle4!J$4,Problématiques_compétences!$D$3:$D$119,0),14)</f>
        <v>#N/A</v>
      </c>
      <c r="K17" s="111" t="e">
        <f>INDEX(Problématiques_compétences!$D$3:$BA$119,MATCH(Progression_Cycle4!K$4,Problématiques_compétences!$D$3:$D$119,0),14)</f>
        <v>#N/A</v>
      </c>
      <c r="L17" s="111" t="e">
        <f>INDEX(Problématiques_compétences!$D$3:$BA$119,MATCH(Progression_Cycle4!L$4,Problématiques_compétences!$D$3:$D$119,0),14)</f>
        <v>#N/A</v>
      </c>
      <c r="M17" s="111" t="e">
        <f>INDEX(Problématiques_compétences!$D$3:$BA$119,MATCH(Progression_Cycle4!M$4,Problématiques_compétences!$D$3:$D$119,0),14)</f>
        <v>#N/A</v>
      </c>
      <c r="N17" s="111" t="e">
        <f>INDEX(Problématiques_compétences!$D$3:$BA$119,MATCH(Progression_Cycle4!N$4,Problématiques_compétences!$D$3:$D$119,0),14)</f>
        <v>#N/A</v>
      </c>
      <c r="O17" s="111" t="e">
        <f>INDEX(Problématiques_compétences!$D$3:$BA$119,MATCH(Progression_Cycle4!O$4,Problématiques_compétences!$D$3:$D$119,0),14)</f>
        <v>#N/A</v>
      </c>
      <c r="P17" s="111" t="e">
        <f>INDEX(Problématiques_compétences!$D$3:$BA$119,MATCH(Progression_Cycle4!P$4,Problématiques_compétences!$D$3:$D$119,0),14)</f>
        <v>#N/A</v>
      </c>
      <c r="Q17" s="111" t="e">
        <f>INDEX(Problématiques_compétences!$D$3:$BA$119,MATCH(Progression_Cycle4!Q$4,Problématiques_compétences!$D$3:$D$119,0),14)</f>
        <v>#N/A</v>
      </c>
      <c r="R17" s="111" t="e">
        <f>INDEX(Problématiques_compétences!$D$3:$BA$119,MATCH(Progression_Cycle4!R$4,Problématiques_compétences!$D$3:$D$119,0),14)</f>
        <v>#N/A</v>
      </c>
      <c r="S17" s="181">
        <f>INDEX(Problématiques_compétences!$D$3:$BA$119,MATCH(Progression_Cycle4!S$4,Problématiques_compétences!$D$3:$D$119,0),14)</f>
        <v>0</v>
      </c>
      <c r="T17" s="181">
        <f>INDEX(Problématiques_compétences!$D$3:$BA$119,MATCH(Progression_Cycle4!T$4,Problématiques_compétences!$D$3:$D$119,0),14)</f>
        <v>0</v>
      </c>
      <c r="U17" s="181" t="e">
        <f>INDEX(Problématiques_compétences!$D$3:$BA$119,MATCH(Progression_Cycle4!U$4,Problématiques_compétences!$D$3:$D$119,0),14)</f>
        <v>#N/A</v>
      </c>
      <c r="V17" s="181" t="e">
        <f>INDEX(Problématiques_compétences!$D$3:$BA$119,MATCH(Progression_Cycle4!V$4,Problématiques_compétences!$D$3:$D$119,0),14)</f>
        <v>#N/A</v>
      </c>
      <c r="W17" s="181" t="e">
        <f>INDEX(Problématiques_compétences!$D$3:$BA$119,MATCH(Progression_Cycle4!W$4,Problématiques_compétences!$D$3:$D$119,0),14)</f>
        <v>#N/A</v>
      </c>
      <c r="X17" s="181" t="e">
        <f>INDEX(Problématiques_compétences!$D$3:$BA$119,MATCH(Progression_Cycle4!X$4,Problématiques_compétences!$D$3:$D$119,0),14)</f>
        <v>#N/A</v>
      </c>
      <c r="Y17" s="181" t="e">
        <f>INDEX(Problématiques_compétences!$D$3:$BA$119,MATCH(Progression_Cycle4!Y$4,Problématiques_compétences!$D$3:$D$119,0),14)</f>
        <v>#N/A</v>
      </c>
      <c r="Z17" s="181" t="e">
        <f>INDEX(Problématiques_compétences!$D$3:$BA$119,MATCH(Progression_Cycle4!Z$4,Problématiques_compétences!$D$3:$D$119,0),14)</f>
        <v>#N/A</v>
      </c>
      <c r="AA17" s="181" t="e">
        <f>INDEX(Problématiques_compétences!$D$3:$BA$119,MATCH(Progression_Cycle4!AA$4,Problématiques_compétences!$D$3:$D$119,0),14)</f>
        <v>#N/A</v>
      </c>
      <c r="AB17" s="181" t="e">
        <f>INDEX(Problématiques_compétences!$D$3:$BA$119,MATCH(Progression_Cycle4!AB$4,Problématiques_compétences!$D$3:$D$119,0),14)</f>
        <v>#N/A</v>
      </c>
      <c r="AC17" s="180" t="e">
        <f>INDEX(Problématiques_compétences!$D$3:$BA$119,MATCH(Progression_Cycle4!AC$4,Problématiques_compétences!$D$3:$D$119,0),14)</f>
        <v>#N/A</v>
      </c>
      <c r="AD17" s="180" t="e">
        <f>INDEX(Problématiques_compétences!$D$3:$BA$119,MATCH(Progression_Cycle4!AD$4,Problématiques_compétences!$D$3:$D$119,0),14)</f>
        <v>#N/A</v>
      </c>
      <c r="AE17" s="180" t="e">
        <f>INDEX(Problématiques_compétences!$D$3:$BA$119,MATCH(Progression_Cycle4!AE$4,Problématiques_compétences!$D$3:$D$119,0),14)</f>
        <v>#N/A</v>
      </c>
      <c r="AF17" s="180" t="e">
        <f>INDEX(Problématiques_compétences!$D$3:$BA$119,MATCH(Progression_Cycle4!AF$4,Problématiques_compétences!$D$3:$D$119,0),14)</f>
        <v>#N/A</v>
      </c>
      <c r="AG17" s="180" t="e">
        <f>INDEX(Problématiques_compétences!$D$3:$BA$119,MATCH(Progression_Cycle4!AG$4,Problématiques_compétences!$D$3:$D$119,0),14)</f>
        <v>#N/A</v>
      </c>
      <c r="AH17" s="180" t="e">
        <f>INDEX(Problématiques_compétences!$D$3:$BA$119,MATCH(Progression_Cycle4!AH$4,Problématiques_compétences!$D$3:$D$119,0),14)</f>
        <v>#N/A</v>
      </c>
      <c r="AI17" s="180" t="e">
        <f>INDEX(Problématiques_compétences!$D$3:$BA$119,MATCH(Progression_Cycle4!AI$4,Problématiques_compétences!$D$3:$D$119,0),14)</f>
        <v>#N/A</v>
      </c>
      <c r="AJ17" s="180" t="e">
        <f>INDEX(Problématiques_compétences!$D$3:$BA$119,MATCH(Progression_Cycle4!AJ$4,Problématiques_compétences!$D$3:$D$119,0),14)</f>
        <v>#N/A</v>
      </c>
      <c r="AK17" s="180" t="e">
        <f>INDEX(Problématiques_compétences!$D$3:$BA$119,MATCH(Progression_Cycle4!AK$4,Problématiques_compétences!$D$3:$D$119,0),14)</f>
        <v>#N/A</v>
      </c>
      <c r="AL17" s="180" t="e">
        <f>INDEX(Problématiques_compétences!$D$3:$BA$119,MATCH(Progression_Cycle4!AL$4,Problématiques_compétences!$D$3:$D$119,0),14)</f>
        <v>#N/A</v>
      </c>
    </row>
    <row r="18" spans="1:38" x14ac:dyDescent="0.25">
      <c r="A18" s="673"/>
      <c r="B18" s="87" t="s">
        <v>202</v>
      </c>
      <c r="C18" s="93" t="s">
        <v>321</v>
      </c>
      <c r="D18" s="130" t="s">
        <v>191</v>
      </c>
      <c r="E18" s="128"/>
      <c r="F18" s="128"/>
      <c r="G18" s="129"/>
      <c r="H18" s="4">
        <f t="shared" si="0"/>
        <v>0</v>
      </c>
      <c r="I18" s="111" t="e">
        <f>INDEX(Problématiques_compétences!$D$3:$BA$119,MATCH(Progression_Cycle4!I$4,Problématiques_compétences!$D$3:$D$119,0),15)</f>
        <v>#N/A</v>
      </c>
      <c r="J18" s="111" t="e">
        <f>INDEX(Problématiques_compétences!$D$3:$BA$119,MATCH(Progression_Cycle4!J$4,Problématiques_compétences!$D$3:$D$119,0),15)</f>
        <v>#N/A</v>
      </c>
      <c r="K18" s="111" t="e">
        <f>INDEX(Problématiques_compétences!$D$3:$BA$119,MATCH(Progression_Cycle4!K$4,Problématiques_compétences!$D$3:$D$119,0),15)</f>
        <v>#N/A</v>
      </c>
      <c r="L18" s="111" t="e">
        <f>INDEX(Problématiques_compétences!$D$3:$BA$119,MATCH(Progression_Cycle4!L$4,Problématiques_compétences!$D$3:$D$119,0),15)</f>
        <v>#N/A</v>
      </c>
      <c r="M18" s="111" t="e">
        <f>INDEX(Problématiques_compétences!$D$3:$BA$119,MATCH(Progression_Cycle4!M$4,Problématiques_compétences!$D$3:$D$119,0),15)</f>
        <v>#N/A</v>
      </c>
      <c r="N18" s="111" t="e">
        <f>INDEX(Problématiques_compétences!$D$3:$BA$119,MATCH(Progression_Cycle4!N$4,Problématiques_compétences!$D$3:$D$119,0),15)</f>
        <v>#N/A</v>
      </c>
      <c r="O18" s="111" t="e">
        <f>INDEX(Problématiques_compétences!$D$3:$BA$119,MATCH(Progression_Cycle4!O$4,Problématiques_compétences!$D$3:$D$119,0),15)</f>
        <v>#N/A</v>
      </c>
      <c r="P18" s="111" t="e">
        <f>INDEX(Problématiques_compétences!$D$3:$BA$119,MATCH(Progression_Cycle4!P$4,Problématiques_compétences!$D$3:$D$119,0),15)</f>
        <v>#N/A</v>
      </c>
      <c r="Q18" s="111" t="e">
        <f>INDEX(Problématiques_compétences!$D$3:$BA$119,MATCH(Progression_Cycle4!Q$4,Problématiques_compétences!$D$3:$D$119,0),15)</f>
        <v>#N/A</v>
      </c>
      <c r="R18" s="111" t="e">
        <f>INDEX(Problématiques_compétences!$D$3:$BA$119,MATCH(Progression_Cycle4!R$4,Problématiques_compétences!$D$3:$D$119,0),15)</f>
        <v>#N/A</v>
      </c>
      <c r="S18" s="181">
        <f>INDEX(Problématiques_compétences!$D$3:$BA$119,MATCH(Progression_Cycle4!S$4,Problématiques_compétences!$D$3:$D$119,0),15)</f>
        <v>0</v>
      </c>
      <c r="T18" s="181">
        <f>INDEX(Problématiques_compétences!$D$3:$BA$119,MATCH(Progression_Cycle4!T$4,Problématiques_compétences!$D$3:$D$119,0),15)</f>
        <v>0</v>
      </c>
      <c r="U18" s="181" t="e">
        <f>INDEX(Problématiques_compétences!$D$3:$BA$119,MATCH(Progression_Cycle4!U$4,Problématiques_compétences!$D$3:$D$119,0),15)</f>
        <v>#N/A</v>
      </c>
      <c r="V18" s="181" t="e">
        <f>INDEX(Problématiques_compétences!$D$3:$BA$119,MATCH(Progression_Cycle4!V$4,Problématiques_compétences!$D$3:$D$119,0),15)</f>
        <v>#N/A</v>
      </c>
      <c r="W18" s="181" t="e">
        <f>INDEX(Problématiques_compétences!$D$3:$BA$119,MATCH(Progression_Cycle4!W$4,Problématiques_compétences!$D$3:$D$119,0),15)</f>
        <v>#N/A</v>
      </c>
      <c r="X18" s="181" t="e">
        <f>INDEX(Problématiques_compétences!$D$3:$BA$119,MATCH(Progression_Cycle4!X$4,Problématiques_compétences!$D$3:$D$119,0),15)</f>
        <v>#N/A</v>
      </c>
      <c r="Y18" s="181" t="e">
        <f>INDEX(Problématiques_compétences!$D$3:$BA$119,MATCH(Progression_Cycle4!Y$4,Problématiques_compétences!$D$3:$D$119,0),15)</f>
        <v>#N/A</v>
      </c>
      <c r="Z18" s="181" t="e">
        <f>INDEX(Problématiques_compétences!$D$3:$BA$119,MATCH(Progression_Cycle4!Z$4,Problématiques_compétences!$D$3:$D$119,0),15)</f>
        <v>#N/A</v>
      </c>
      <c r="AA18" s="181" t="e">
        <f>INDEX(Problématiques_compétences!$D$3:$BA$119,MATCH(Progression_Cycle4!AA$4,Problématiques_compétences!$D$3:$D$119,0),15)</f>
        <v>#N/A</v>
      </c>
      <c r="AB18" s="181" t="e">
        <f>INDEX(Problématiques_compétences!$D$3:$BA$119,MATCH(Progression_Cycle4!AB$4,Problématiques_compétences!$D$3:$D$119,0),15)</f>
        <v>#N/A</v>
      </c>
      <c r="AC18" s="180" t="e">
        <f>INDEX(Problématiques_compétences!$D$3:$BA$119,MATCH(Progression_Cycle4!AC$4,Problématiques_compétences!$D$3:$D$119,0),15)</f>
        <v>#N/A</v>
      </c>
      <c r="AD18" s="180" t="e">
        <f>INDEX(Problématiques_compétences!$D$3:$BA$119,MATCH(Progression_Cycle4!AD$4,Problématiques_compétences!$D$3:$D$119,0),15)</f>
        <v>#N/A</v>
      </c>
      <c r="AE18" s="180" t="e">
        <f>INDEX(Problématiques_compétences!$D$3:$BA$119,MATCH(Progression_Cycle4!AE$4,Problématiques_compétences!$D$3:$D$119,0),15)</f>
        <v>#N/A</v>
      </c>
      <c r="AF18" s="180" t="e">
        <f>INDEX(Problématiques_compétences!$D$3:$BA$119,MATCH(Progression_Cycle4!AF$4,Problématiques_compétences!$D$3:$D$119,0),15)</f>
        <v>#N/A</v>
      </c>
      <c r="AG18" s="180" t="e">
        <f>INDEX(Problématiques_compétences!$D$3:$BA$119,MATCH(Progression_Cycle4!AG$4,Problématiques_compétences!$D$3:$D$119,0),15)</f>
        <v>#N/A</v>
      </c>
      <c r="AH18" s="180" t="e">
        <f>INDEX(Problématiques_compétences!$D$3:$BA$119,MATCH(Progression_Cycle4!AH$4,Problématiques_compétences!$D$3:$D$119,0),15)</f>
        <v>#N/A</v>
      </c>
      <c r="AI18" s="180" t="e">
        <f>INDEX(Problématiques_compétences!$D$3:$BA$119,MATCH(Progression_Cycle4!AI$4,Problématiques_compétences!$D$3:$D$119,0),15)</f>
        <v>#N/A</v>
      </c>
      <c r="AJ18" s="180" t="e">
        <f>INDEX(Problématiques_compétences!$D$3:$BA$119,MATCH(Progression_Cycle4!AJ$4,Problématiques_compétences!$D$3:$D$119,0),15)</f>
        <v>#N/A</v>
      </c>
      <c r="AK18" s="180" t="e">
        <f>INDEX(Problématiques_compétences!$D$3:$BA$119,MATCH(Progression_Cycle4!AK$4,Problématiques_compétences!$D$3:$D$119,0),15)</f>
        <v>#N/A</v>
      </c>
      <c r="AL18" s="180" t="e">
        <f>INDEX(Problématiques_compétences!$D$3:$BA$119,MATCH(Progression_Cycle4!AL$4,Problématiques_compétences!$D$3:$D$119,0),15)</f>
        <v>#N/A</v>
      </c>
    </row>
    <row r="19" spans="1:38" ht="30" x14ac:dyDescent="0.25">
      <c r="A19" s="673"/>
      <c r="B19" s="87" t="s">
        <v>199</v>
      </c>
      <c r="C19" s="178" t="s">
        <v>274</v>
      </c>
      <c r="D19" s="130" t="s">
        <v>178</v>
      </c>
      <c r="E19" s="128"/>
      <c r="F19" s="123" t="s">
        <v>128</v>
      </c>
      <c r="G19" s="129"/>
      <c r="H19" s="4">
        <f t="shared" si="0"/>
        <v>0</v>
      </c>
      <c r="I19" s="111" t="e">
        <f>INDEX(Problématiques_compétences!$D$3:$BA$119,MATCH(Progression_Cycle4!I$4,Problématiques_compétences!$D$3:$D$119,0),16)</f>
        <v>#N/A</v>
      </c>
      <c r="J19" s="111" t="e">
        <f>INDEX(Problématiques_compétences!$D$3:$BA$119,MATCH(Progression_Cycle4!J$4,Problématiques_compétences!$D$3:$D$119,0),16)</f>
        <v>#N/A</v>
      </c>
      <c r="K19" s="111" t="e">
        <f>INDEX(Problématiques_compétences!$D$3:$BA$119,MATCH(Progression_Cycle4!K$4,Problématiques_compétences!$D$3:$D$119,0),16)</f>
        <v>#N/A</v>
      </c>
      <c r="L19" s="111" t="e">
        <f>INDEX(Problématiques_compétences!$D$3:$BA$119,MATCH(Progression_Cycle4!L$4,Problématiques_compétences!$D$3:$D$119,0),16)</f>
        <v>#N/A</v>
      </c>
      <c r="M19" s="111" t="e">
        <f>INDEX(Problématiques_compétences!$D$3:$BA$119,MATCH(Progression_Cycle4!M$4,Problématiques_compétences!$D$3:$D$119,0),16)</f>
        <v>#N/A</v>
      </c>
      <c r="N19" s="111" t="e">
        <f>INDEX(Problématiques_compétences!$D$3:$BA$119,MATCH(Progression_Cycle4!N$4,Problématiques_compétences!$D$3:$D$119,0),16)</f>
        <v>#N/A</v>
      </c>
      <c r="O19" s="111" t="e">
        <f>INDEX(Problématiques_compétences!$D$3:$BA$119,MATCH(Progression_Cycle4!O$4,Problématiques_compétences!$D$3:$D$119,0),16)</f>
        <v>#N/A</v>
      </c>
      <c r="P19" s="111" t="e">
        <f>INDEX(Problématiques_compétences!$D$3:$BA$119,MATCH(Progression_Cycle4!P$4,Problématiques_compétences!$D$3:$D$119,0),16)</f>
        <v>#N/A</v>
      </c>
      <c r="Q19" s="111" t="e">
        <f>INDEX(Problématiques_compétences!$D$3:$BA$119,MATCH(Progression_Cycle4!Q$4,Problématiques_compétences!$D$3:$D$119,0),16)</f>
        <v>#N/A</v>
      </c>
      <c r="R19" s="111" t="e">
        <f>INDEX(Problématiques_compétences!$D$3:$BA$119,MATCH(Progression_Cycle4!R$4,Problématiques_compétences!$D$3:$D$119,0),16)</f>
        <v>#N/A</v>
      </c>
      <c r="S19" s="181">
        <f>INDEX(Problématiques_compétences!$D$3:$BA$119,MATCH(Progression_Cycle4!S$4,Problématiques_compétences!$D$3:$D$119,0),16)</f>
        <v>0</v>
      </c>
      <c r="T19" s="181">
        <f>INDEX(Problématiques_compétences!$D$3:$BA$119,MATCH(Progression_Cycle4!T$4,Problématiques_compétences!$D$3:$D$119,0),16)</f>
        <v>0</v>
      </c>
      <c r="U19" s="181" t="e">
        <f>INDEX(Problématiques_compétences!$D$3:$BA$119,MATCH(Progression_Cycle4!U$4,Problématiques_compétences!$D$3:$D$119,0),16)</f>
        <v>#N/A</v>
      </c>
      <c r="V19" s="181" t="e">
        <f>INDEX(Problématiques_compétences!$D$3:$BA$119,MATCH(Progression_Cycle4!V$4,Problématiques_compétences!$D$3:$D$119,0),16)</f>
        <v>#N/A</v>
      </c>
      <c r="W19" s="181" t="e">
        <f>INDEX(Problématiques_compétences!$D$3:$BA$119,MATCH(Progression_Cycle4!W$4,Problématiques_compétences!$D$3:$D$119,0),16)</f>
        <v>#N/A</v>
      </c>
      <c r="X19" s="181" t="e">
        <f>INDEX(Problématiques_compétences!$D$3:$BA$119,MATCH(Progression_Cycle4!X$4,Problématiques_compétences!$D$3:$D$119,0),16)</f>
        <v>#N/A</v>
      </c>
      <c r="Y19" s="181" t="e">
        <f>INDEX(Problématiques_compétences!$D$3:$BA$119,MATCH(Progression_Cycle4!Y$4,Problématiques_compétences!$D$3:$D$119,0),16)</f>
        <v>#N/A</v>
      </c>
      <c r="Z19" s="181" t="e">
        <f>INDEX(Problématiques_compétences!$D$3:$BA$119,MATCH(Progression_Cycle4!Z$4,Problématiques_compétences!$D$3:$D$119,0),16)</f>
        <v>#N/A</v>
      </c>
      <c r="AA19" s="181" t="e">
        <f>INDEX(Problématiques_compétences!$D$3:$BA$119,MATCH(Progression_Cycle4!AA$4,Problématiques_compétences!$D$3:$D$119,0),16)</f>
        <v>#N/A</v>
      </c>
      <c r="AB19" s="181" t="e">
        <f>INDEX(Problématiques_compétences!$D$3:$BA$119,MATCH(Progression_Cycle4!AB$4,Problématiques_compétences!$D$3:$D$119,0),16)</f>
        <v>#N/A</v>
      </c>
      <c r="AC19" s="180" t="e">
        <f>INDEX(Problématiques_compétences!$D$3:$BA$119,MATCH(Progression_Cycle4!AC$4,Problématiques_compétences!$D$3:$D$119,0),16)</f>
        <v>#N/A</v>
      </c>
      <c r="AD19" s="180" t="e">
        <f>INDEX(Problématiques_compétences!$D$3:$BA$119,MATCH(Progression_Cycle4!AD$4,Problématiques_compétences!$D$3:$D$119,0),16)</f>
        <v>#N/A</v>
      </c>
      <c r="AE19" s="180" t="e">
        <f>INDEX(Problématiques_compétences!$D$3:$BA$119,MATCH(Progression_Cycle4!AE$4,Problématiques_compétences!$D$3:$D$119,0),16)</f>
        <v>#N/A</v>
      </c>
      <c r="AF19" s="180" t="e">
        <f>INDEX(Problématiques_compétences!$D$3:$BA$119,MATCH(Progression_Cycle4!AF$4,Problématiques_compétences!$D$3:$D$119,0),16)</f>
        <v>#N/A</v>
      </c>
      <c r="AG19" s="180" t="e">
        <f>INDEX(Problématiques_compétences!$D$3:$BA$119,MATCH(Progression_Cycle4!AG$4,Problématiques_compétences!$D$3:$D$119,0),16)</f>
        <v>#N/A</v>
      </c>
      <c r="AH19" s="180" t="e">
        <f>INDEX(Problématiques_compétences!$D$3:$BA$119,MATCH(Progression_Cycle4!AH$4,Problématiques_compétences!$D$3:$D$119,0),16)</f>
        <v>#N/A</v>
      </c>
      <c r="AI19" s="180" t="e">
        <f>INDEX(Problématiques_compétences!$D$3:$BA$119,MATCH(Progression_Cycle4!AI$4,Problématiques_compétences!$D$3:$D$119,0),16)</f>
        <v>#N/A</v>
      </c>
      <c r="AJ19" s="180" t="e">
        <f>INDEX(Problématiques_compétences!$D$3:$BA$119,MATCH(Progression_Cycle4!AJ$4,Problématiques_compétences!$D$3:$D$119,0),16)</f>
        <v>#N/A</v>
      </c>
      <c r="AK19" s="180" t="e">
        <f>INDEX(Problématiques_compétences!$D$3:$BA$119,MATCH(Progression_Cycle4!AK$4,Problématiques_compétences!$D$3:$D$119,0),16)</f>
        <v>#N/A</v>
      </c>
      <c r="AL19" s="180" t="e">
        <f>INDEX(Problématiques_compétences!$D$3:$BA$119,MATCH(Progression_Cycle4!AL$4,Problématiques_compétences!$D$3:$D$119,0),16)</f>
        <v>#N/A</v>
      </c>
    </row>
    <row r="20" spans="1:38" ht="30.75" thickBot="1" x14ac:dyDescent="0.3">
      <c r="A20" s="674"/>
      <c r="B20" s="91" t="s">
        <v>197</v>
      </c>
      <c r="C20" s="92" t="s">
        <v>322</v>
      </c>
      <c r="D20" s="13" t="s">
        <v>191</v>
      </c>
      <c r="E20" s="128"/>
      <c r="F20" s="128"/>
      <c r="G20" s="131" t="s">
        <v>79</v>
      </c>
      <c r="H20" s="4">
        <f t="shared" si="0"/>
        <v>1</v>
      </c>
      <c r="I20" s="111" t="e">
        <f>INDEX(Problématiques_compétences!$D$3:$BA$119,MATCH(Progression_Cycle4!I$4,Problématiques_compétences!$D$3:$D$119,0),17)</f>
        <v>#N/A</v>
      </c>
      <c r="J20" s="111" t="e">
        <f>INDEX(Problématiques_compétences!$D$3:$BA$119,MATCH(Progression_Cycle4!J$4,Problématiques_compétences!$D$3:$D$119,0),17)</f>
        <v>#N/A</v>
      </c>
      <c r="K20" s="111" t="e">
        <f>INDEX(Problématiques_compétences!$D$3:$BA$119,MATCH(Progression_Cycle4!K$4,Problématiques_compétences!$D$3:$D$119,0),17)</f>
        <v>#N/A</v>
      </c>
      <c r="L20" s="111" t="e">
        <f>INDEX(Problématiques_compétences!$D$3:$BA$119,MATCH(Progression_Cycle4!L$4,Problématiques_compétences!$D$3:$D$119,0),17)</f>
        <v>#N/A</v>
      </c>
      <c r="M20" s="111" t="e">
        <f>INDEX(Problématiques_compétences!$D$3:$BA$119,MATCH(Progression_Cycle4!M$4,Problématiques_compétences!$D$3:$D$119,0),17)</f>
        <v>#N/A</v>
      </c>
      <c r="N20" s="111" t="e">
        <f>INDEX(Problématiques_compétences!$D$3:$BA$119,MATCH(Progression_Cycle4!N$4,Problématiques_compétences!$D$3:$D$119,0),17)</f>
        <v>#N/A</v>
      </c>
      <c r="O20" s="111" t="e">
        <f>INDEX(Problématiques_compétences!$D$3:$BA$119,MATCH(Progression_Cycle4!O$4,Problématiques_compétences!$D$3:$D$119,0),17)</f>
        <v>#N/A</v>
      </c>
      <c r="P20" s="111" t="e">
        <f>INDEX(Problématiques_compétences!$D$3:$BA$119,MATCH(Progression_Cycle4!P$4,Problématiques_compétences!$D$3:$D$119,0),17)</f>
        <v>#N/A</v>
      </c>
      <c r="Q20" s="111" t="e">
        <f>INDEX(Problématiques_compétences!$D$3:$BA$119,MATCH(Progression_Cycle4!Q$4,Problématiques_compétences!$D$3:$D$119,0),17)</f>
        <v>#N/A</v>
      </c>
      <c r="R20" s="111" t="e">
        <f>INDEX(Problématiques_compétences!$D$3:$BA$119,MATCH(Progression_Cycle4!R$4,Problématiques_compétences!$D$3:$D$119,0),17)</f>
        <v>#N/A</v>
      </c>
      <c r="S20" s="181" t="str">
        <f>INDEX(Problématiques_compétences!$D$3:$BA$119,MATCH(Progression_Cycle4!S$4,Problématiques_compétences!$D$3:$D$119,0),17)</f>
        <v>x</v>
      </c>
      <c r="T20" s="181">
        <f>INDEX(Problématiques_compétences!$D$3:$BA$119,MATCH(Progression_Cycle4!T$4,Problématiques_compétences!$D$3:$D$119,0),17)</f>
        <v>0</v>
      </c>
      <c r="U20" s="181" t="e">
        <f>INDEX(Problématiques_compétences!$D$3:$BA$119,MATCH(Progression_Cycle4!U$4,Problématiques_compétences!$D$3:$D$119,0),17)</f>
        <v>#N/A</v>
      </c>
      <c r="V20" s="181" t="e">
        <f>INDEX(Problématiques_compétences!$D$3:$BA$119,MATCH(Progression_Cycle4!V$4,Problématiques_compétences!$D$3:$D$119,0),17)</f>
        <v>#N/A</v>
      </c>
      <c r="W20" s="181" t="e">
        <f>INDEX(Problématiques_compétences!$D$3:$BA$119,MATCH(Progression_Cycle4!W$4,Problématiques_compétences!$D$3:$D$119,0),17)</f>
        <v>#N/A</v>
      </c>
      <c r="X20" s="181" t="e">
        <f>INDEX(Problématiques_compétences!$D$3:$BA$119,MATCH(Progression_Cycle4!X$4,Problématiques_compétences!$D$3:$D$119,0),17)</f>
        <v>#N/A</v>
      </c>
      <c r="Y20" s="181" t="e">
        <f>INDEX(Problématiques_compétences!$D$3:$BA$119,MATCH(Progression_Cycle4!Y$4,Problématiques_compétences!$D$3:$D$119,0),17)</f>
        <v>#N/A</v>
      </c>
      <c r="Z20" s="181" t="e">
        <f>INDEX(Problématiques_compétences!$D$3:$BA$119,MATCH(Progression_Cycle4!Z$4,Problématiques_compétences!$D$3:$D$119,0),17)</f>
        <v>#N/A</v>
      </c>
      <c r="AA20" s="181" t="e">
        <f>INDEX(Problématiques_compétences!$D$3:$BA$119,MATCH(Progression_Cycle4!AA$4,Problématiques_compétences!$D$3:$D$119,0),17)</f>
        <v>#N/A</v>
      </c>
      <c r="AB20" s="181" t="e">
        <f>INDEX(Problématiques_compétences!$D$3:$BA$119,MATCH(Progression_Cycle4!AB$4,Problématiques_compétences!$D$3:$D$119,0),17)</f>
        <v>#N/A</v>
      </c>
      <c r="AC20" s="180" t="e">
        <f>INDEX(Problématiques_compétences!$D$3:$BA$119,MATCH(Progression_Cycle4!AC$4,Problématiques_compétences!$D$3:$D$119,0),17)</f>
        <v>#N/A</v>
      </c>
      <c r="AD20" s="180" t="e">
        <f>INDEX(Problématiques_compétences!$D$3:$BA$119,MATCH(Progression_Cycle4!AD$4,Problématiques_compétences!$D$3:$D$119,0),17)</f>
        <v>#N/A</v>
      </c>
      <c r="AE20" s="180" t="e">
        <f>INDEX(Problématiques_compétences!$D$3:$BA$119,MATCH(Progression_Cycle4!AE$4,Problématiques_compétences!$D$3:$D$119,0),17)</f>
        <v>#N/A</v>
      </c>
      <c r="AF20" s="180" t="e">
        <f>INDEX(Problématiques_compétences!$D$3:$BA$119,MATCH(Progression_Cycle4!AF$4,Problématiques_compétences!$D$3:$D$119,0),17)</f>
        <v>#N/A</v>
      </c>
      <c r="AG20" s="180" t="e">
        <f>INDEX(Problématiques_compétences!$D$3:$BA$119,MATCH(Progression_Cycle4!AG$4,Problématiques_compétences!$D$3:$D$119,0),17)</f>
        <v>#N/A</v>
      </c>
      <c r="AH20" s="180" t="e">
        <f>INDEX(Problématiques_compétences!$D$3:$BA$119,MATCH(Progression_Cycle4!AH$4,Problématiques_compétences!$D$3:$D$119,0),17)</f>
        <v>#N/A</v>
      </c>
      <c r="AI20" s="180" t="e">
        <f>INDEX(Problématiques_compétences!$D$3:$BA$119,MATCH(Progression_Cycle4!AI$4,Problématiques_compétences!$D$3:$D$119,0),17)</f>
        <v>#N/A</v>
      </c>
      <c r="AJ20" s="180" t="e">
        <f>INDEX(Problématiques_compétences!$D$3:$BA$119,MATCH(Progression_Cycle4!AJ$4,Problématiques_compétences!$D$3:$D$119,0),17)</f>
        <v>#N/A</v>
      </c>
      <c r="AK20" s="180" t="e">
        <f>INDEX(Problématiques_compétences!$D$3:$BA$119,MATCH(Progression_Cycle4!AK$4,Problématiques_compétences!$D$3:$D$119,0),17)</f>
        <v>#N/A</v>
      </c>
      <c r="AL20" s="180" t="e">
        <f>INDEX(Problématiques_compétences!$D$3:$BA$119,MATCH(Progression_Cycle4!AL$4,Problématiques_compétences!$D$3:$D$119,0),17)</f>
        <v>#N/A</v>
      </c>
    </row>
    <row r="21" spans="1:38" x14ac:dyDescent="0.25">
      <c r="A21" s="665" t="s">
        <v>179</v>
      </c>
      <c r="B21" s="85">
        <v>3</v>
      </c>
      <c r="C21" s="86" t="s">
        <v>44</v>
      </c>
      <c r="D21" s="659"/>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1"/>
    </row>
    <row r="22" spans="1:38" ht="45" x14ac:dyDescent="0.25">
      <c r="A22" s="666"/>
      <c r="B22" s="87" t="s">
        <v>194</v>
      </c>
      <c r="C22" s="93" t="s">
        <v>276</v>
      </c>
      <c r="D22" s="127"/>
      <c r="E22" s="126" t="s">
        <v>143</v>
      </c>
      <c r="F22" s="128"/>
      <c r="G22" s="129"/>
      <c r="H22" s="4">
        <f>COUNTIF(I22:AL22,"x")</f>
        <v>1</v>
      </c>
      <c r="I22" s="111" t="e">
        <f>INDEX(Problématiques_compétences!$D$3:$BA$119,MATCH(Progression_Cycle4!I$4,Problématiques_compétences!$D$3:$D$119,0),18)</f>
        <v>#N/A</v>
      </c>
      <c r="J22" s="111" t="e">
        <f>INDEX(Problématiques_compétences!$D$3:$BA$119,MATCH(Progression_Cycle4!J$4,Problématiques_compétences!$D$3:$D$119,0),18)</f>
        <v>#N/A</v>
      </c>
      <c r="K22" s="111" t="e">
        <f>INDEX(Problématiques_compétences!$D$3:$BA$119,MATCH(Progression_Cycle4!K$4,Problématiques_compétences!$D$3:$D$119,0),18)</f>
        <v>#N/A</v>
      </c>
      <c r="L22" s="111" t="e">
        <f>INDEX(Problématiques_compétences!$D$3:$BA$119,MATCH(Progression_Cycle4!L$4,Problématiques_compétences!$D$3:$D$119,0),18)</f>
        <v>#N/A</v>
      </c>
      <c r="M22" s="111" t="e">
        <f>INDEX(Problématiques_compétences!$D$3:$BA$119,MATCH(Progression_Cycle4!M$4,Problématiques_compétences!$D$3:$D$119,0),18)</f>
        <v>#N/A</v>
      </c>
      <c r="N22" s="111" t="e">
        <f>INDEX(Problématiques_compétences!$D$3:$BA$119,MATCH(Progression_Cycle4!N$4,Problématiques_compétences!$D$3:$D$119,0),18)</f>
        <v>#N/A</v>
      </c>
      <c r="O22" s="111" t="e">
        <f>INDEX(Problématiques_compétences!$D$3:$BA$119,MATCH(Progression_Cycle4!O$4,Problématiques_compétences!$D$3:$D$119,0),18)</f>
        <v>#N/A</v>
      </c>
      <c r="P22" s="111" t="e">
        <f>INDEX(Problématiques_compétences!$D$3:$BA$119,MATCH(Progression_Cycle4!P$4,Problématiques_compétences!$D$3:$D$119,0),18)</f>
        <v>#N/A</v>
      </c>
      <c r="Q22" s="111" t="e">
        <f>INDEX(Problématiques_compétences!$D$3:$BA$119,MATCH(Progression_Cycle4!Q$4,Problématiques_compétences!$D$3:$D$119,0),18)</f>
        <v>#N/A</v>
      </c>
      <c r="R22" s="111" t="e">
        <f>INDEX(Problématiques_compétences!$D$3:$BA$119,MATCH(Progression_Cycle4!R$4,Problématiques_compétences!$D$3:$D$119,0),18)</f>
        <v>#N/A</v>
      </c>
      <c r="S22" s="181">
        <f>INDEX(Problématiques_compétences!$D$3:$BA$119,MATCH(Progression_Cycle4!S$4,Problématiques_compétences!$D$3:$D$119,0),18)</f>
        <v>0</v>
      </c>
      <c r="T22" s="181" t="str">
        <f>INDEX(Problématiques_compétences!$D$3:$BA$119,MATCH(Progression_Cycle4!T$4,Problématiques_compétences!$D$3:$D$119,0),18)</f>
        <v>x</v>
      </c>
      <c r="U22" s="181" t="e">
        <f>INDEX(Problématiques_compétences!$D$3:$BA$119,MATCH(Progression_Cycle4!U$4,Problématiques_compétences!$D$3:$D$119,0),18)</f>
        <v>#N/A</v>
      </c>
      <c r="V22" s="181" t="e">
        <f>INDEX(Problématiques_compétences!$D$3:$BA$119,MATCH(Progression_Cycle4!V$4,Problématiques_compétences!$D$3:$D$119,0),18)</f>
        <v>#N/A</v>
      </c>
      <c r="W22" s="181" t="e">
        <f>INDEX(Problématiques_compétences!$D$3:$BA$119,MATCH(Progression_Cycle4!W$4,Problématiques_compétences!$D$3:$D$119,0),18)</f>
        <v>#N/A</v>
      </c>
      <c r="X22" s="181" t="e">
        <f>INDEX(Problématiques_compétences!$D$3:$BA$119,MATCH(Progression_Cycle4!X$4,Problématiques_compétences!$D$3:$D$119,0),18)</f>
        <v>#N/A</v>
      </c>
      <c r="Y22" s="181" t="e">
        <f>INDEX(Problématiques_compétences!$D$3:$BA$119,MATCH(Progression_Cycle4!Y$4,Problématiques_compétences!$D$3:$D$119,0),18)</f>
        <v>#N/A</v>
      </c>
      <c r="Z22" s="181" t="e">
        <f>INDEX(Problématiques_compétences!$D$3:$BA$119,MATCH(Progression_Cycle4!Z$4,Problématiques_compétences!$D$3:$D$119,0),18)</f>
        <v>#N/A</v>
      </c>
      <c r="AA22" s="181" t="e">
        <f>INDEX(Problématiques_compétences!$D$3:$BA$119,MATCH(Progression_Cycle4!AA$4,Problématiques_compétences!$D$3:$D$119,0),18)</f>
        <v>#N/A</v>
      </c>
      <c r="AB22" s="181" t="e">
        <f>INDEX(Problématiques_compétences!$D$3:$BA$119,MATCH(Progression_Cycle4!AB$4,Problématiques_compétences!$D$3:$D$119,0),18)</f>
        <v>#N/A</v>
      </c>
      <c r="AC22" s="180" t="e">
        <f>INDEX(Problématiques_compétences!$D$3:$BA$119,MATCH(Progression_Cycle4!AC$4,Problématiques_compétences!$D$3:$D$119,0),18)</f>
        <v>#N/A</v>
      </c>
      <c r="AD22" s="180" t="e">
        <f>INDEX(Problématiques_compétences!$D$3:$BA$119,MATCH(Progression_Cycle4!AD$4,Problématiques_compétences!$D$3:$D$119,0),18)</f>
        <v>#N/A</v>
      </c>
      <c r="AE22" s="180" t="e">
        <f>INDEX(Problématiques_compétences!$D$3:$BA$119,MATCH(Progression_Cycle4!AE$4,Problématiques_compétences!$D$3:$D$119,0),18)</f>
        <v>#N/A</v>
      </c>
      <c r="AF22" s="180" t="e">
        <f>INDEX(Problématiques_compétences!$D$3:$BA$119,MATCH(Progression_Cycle4!AF$4,Problématiques_compétences!$D$3:$D$119,0),18)</f>
        <v>#N/A</v>
      </c>
      <c r="AG22" s="180" t="e">
        <f>INDEX(Problématiques_compétences!$D$3:$BA$119,MATCH(Progression_Cycle4!AG$4,Problématiques_compétences!$D$3:$D$119,0),18)</f>
        <v>#N/A</v>
      </c>
      <c r="AH22" s="180" t="e">
        <f>INDEX(Problématiques_compétences!$D$3:$BA$119,MATCH(Progression_Cycle4!AH$4,Problématiques_compétences!$D$3:$D$119,0),18)</f>
        <v>#N/A</v>
      </c>
      <c r="AI22" s="180" t="e">
        <f>INDEX(Problématiques_compétences!$D$3:$BA$119,MATCH(Progression_Cycle4!AI$4,Problématiques_compétences!$D$3:$D$119,0),18)</f>
        <v>#N/A</v>
      </c>
      <c r="AJ22" s="180" t="e">
        <f>INDEX(Problématiques_compétences!$D$3:$BA$119,MATCH(Progression_Cycle4!AJ$4,Problématiques_compétences!$D$3:$D$119,0),18)</f>
        <v>#N/A</v>
      </c>
      <c r="AK22" s="180" t="e">
        <f>INDEX(Problématiques_compétences!$D$3:$BA$119,MATCH(Progression_Cycle4!AK$4,Problématiques_compétences!$D$3:$D$119,0),18)</f>
        <v>#N/A</v>
      </c>
      <c r="AL22" s="180" t="e">
        <f>INDEX(Problématiques_compétences!$D$3:$BA$119,MATCH(Progression_Cycle4!AL$4,Problématiques_compétences!$D$3:$D$119,0),18)</f>
        <v>#N/A</v>
      </c>
    </row>
    <row r="23" spans="1:38" ht="30" x14ac:dyDescent="0.25">
      <c r="A23" s="666"/>
      <c r="B23" s="89" t="s">
        <v>192</v>
      </c>
      <c r="C23" s="179" t="s">
        <v>277</v>
      </c>
      <c r="D23" s="130" t="s">
        <v>191</v>
      </c>
      <c r="E23" s="126" t="s">
        <v>136</v>
      </c>
      <c r="F23" s="128"/>
      <c r="G23" s="129"/>
      <c r="H23" s="4">
        <f>COUNTIF(I23:AL23,"x")</f>
        <v>0</v>
      </c>
      <c r="I23" s="111" t="e">
        <f>INDEX(Problématiques_compétences!$D$3:$BA$119,MATCH(Progression_Cycle4!I$4,Problématiques_compétences!$D$3:$D$119,0),19)</f>
        <v>#N/A</v>
      </c>
      <c r="J23" s="111" t="e">
        <f>INDEX(Problématiques_compétences!$D$3:$BA$119,MATCH(Progression_Cycle4!J$4,Problématiques_compétences!$D$3:$D$119,0),19)</f>
        <v>#N/A</v>
      </c>
      <c r="K23" s="111" t="e">
        <f>INDEX(Problématiques_compétences!$D$3:$BA$119,MATCH(Progression_Cycle4!K$4,Problématiques_compétences!$D$3:$D$119,0),19)</f>
        <v>#N/A</v>
      </c>
      <c r="L23" s="111" t="e">
        <f>INDEX(Problématiques_compétences!$D$3:$BA$119,MATCH(Progression_Cycle4!L$4,Problématiques_compétences!$D$3:$D$119,0),19)</f>
        <v>#N/A</v>
      </c>
      <c r="M23" s="111" t="e">
        <f>INDEX(Problématiques_compétences!$D$3:$BA$119,MATCH(Progression_Cycle4!M$4,Problématiques_compétences!$D$3:$D$119,0),19)</f>
        <v>#N/A</v>
      </c>
      <c r="N23" s="111" t="e">
        <f>INDEX(Problématiques_compétences!$D$3:$BA$119,MATCH(Progression_Cycle4!N$4,Problématiques_compétences!$D$3:$D$119,0),19)</f>
        <v>#N/A</v>
      </c>
      <c r="O23" s="111" t="e">
        <f>INDEX(Problématiques_compétences!$D$3:$BA$119,MATCH(Progression_Cycle4!O$4,Problématiques_compétences!$D$3:$D$119,0),19)</f>
        <v>#N/A</v>
      </c>
      <c r="P23" s="111" t="e">
        <f>INDEX(Problématiques_compétences!$D$3:$BA$119,MATCH(Progression_Cycle4!P$4,Problématiques_compétences!$D$3:$D$119,0),19)</f>
        <v>#N/A</v>
      </c>
      <c r="Q23" s="111" t="e">
        <f>INDEX(Problématiques_compétences!$D$3:$BA$119,MATCH(Progression_Cycle4!Q$4,Problématiques_compétences!$D$3:$D$119,0),19)</f>
        <v>#N/A</v>
      </c>
      <c r="R23" s="111" t="e">
        <f>INDEX(Problématiques_compétences!$D$3:$BA$119,MATCH(Progression_Cycle4!R$4,Problématiques_compétences!$D$3:$D$119,0),19)</f>
        <v>#N/A</v>
      </c>
      <c r="S23" s="181">
        <f>INDEX(Problématiques_compétences!$D$3:$BA$119,MATCH(Progression_Cycle4!S$4,Problématiques_compétences!$D$3:$D$119,0),19)</f>
        <v>0</v>
      </c>
      <c r="T23" s="181">
        <f>INDEX(Problématiques_compétences!$D$3:$BA$119,MATCH(Progression_Cycle4!T$4,Problématiques_compétences!$D$3:$D$119,0),19)</f>
        <v>0</v>
      </c>
      <c r="U23" s="181" t="e">
        <f>INDEX(Problématiques_compétences!$D$3:$BA$119,MATCH(Progression_Cycle4!U$4,Problématiques_compétences!$D$3:$D$119,0),19)</f>
        <v>#N/A</v>
      </c>
      <c r="V23" s="181" t="e">
        <f>INDEX(Problématiques_compétences!$D$3:$BA$119,MATCH(Progression_Cycle4!V$4,Problématiques_compétences!$D$3:$D$119,0),19)</f>
        <v>#N/A</v>
      </c>
      <c r="W23" s="181" t="e">
        <f>INDEX(Problématiques_compétences!$D$3:$BA$119,MATCH(Progression_Cycle4!W$4,Problématiques_compétences!$D$3:$D$119,0),19)</f>
        <v>#N/A</v>
      </c>
      <c r="X23" s="181" t="e">
        <f>INDEX(Problématiques_compétences!$D$3:$BA$119,MATCH(Progression_Cycle4!X$4,Problématiques_compétences!$D$3:$D$119,0),19)</f>
        <v>#N/A</v>
      </c>
      <c r="Y23" s="181" t="e">
        <f>INDEX(Problématiques_compétences!$D$3:$BA$119,MATCH(Progression_Cycle4!Y$4,Problématiques_compétences!$D$3:$D$119,0),19)</f>
        <v>#N/A</v>
      </c>
      <c r="Z23" s="181" t="e">
        <f>INDEX(Problématiques_compétences!$D$3:$BA$119,MATCH(Progression_Cycle4!Z$4,Problématiques_compétences!$D$3:$D$119,0),19)</f>
        <v>#N/A</v>
      </c>
      <c r="AA23" s="181" t="e">
        <f>INDEX(Problématiques_compétences!$D$3:$BA$119,MATCH(Progression_Cycle4!AA$4,Problématiques_compétences!$D$3:$D$119,0),19)</f>
        <v>#N/A</v>
      </c>
      <c r="AB23" s="181" t="e">
        <f>INDEX(Problématiques_compétences!$D$3:$BA$119,MATCH(Progression_Cycle4!AB$4,Problématiques_compétences!$D$3:$D$119,0),19)</f>
        <v>#N/A</v>
      </c>
      <c r="AC23" s="180" t="e">
        <f>INDEX(Problématiques_compétences!$D$3:$BA$119,MATCH(Progression_Cycle4!AC$4,Problématiques_compétences!$D$3:$D$119,0),19)</f>
        <v>#N/A</v>
      </c>
      <c r="AD23" s="180" t="e">
        <f>INDEX(Problématiques_compétences!$D$3:$BA$119,MATCH(Progression_Cycle4!AD$4,Problématiques_compétences!$D$3:$D$119,0),19)</f>
        <v>#N/A</v>
      </c>
      <c r="AE23" s="180" t="e">
        <f>INDEX(Problématiques_compétences!$D$3:$BA$119,MATCH(Progression_Cycle4!AE$4,Problématiques_compétences!$D$3:$D$119,0),19)</f>
        <v>#N/A</v>
      </c>
      <c r="AF23" s="180" t="e">
        <f>INDEX(Problématiques_compétences!$D$3:$BA$119,MATCH(Progression_Cycle4!AF$4,Problématiques_compétences!$D$3:$D$119,0),19)</f>
        <v>#N/A</v>
      </c>
      <c r="AG23" s="180" t="e">
        <f>INDEX(Problématiques_compétences!$D$3:$BA$119,MATCH(Progression_Cycle4!AG$4,Problématiques_compétences!$D$3:$D$119,0),19)</f>
        <v>#N/A</v>
      </c>
      <c r="AH23" s="180" t="e">
        <f>INDEX(Problématiques_compétences!$D$3:$BA$119,MATCH(Progression_Cycle4!AH$4,Problématiques_compétences!$D$3:$D$119,0),19)</f>
        <v>#N/A</v>
      </c>
      <c r="AI23" s="180" t="e">
        <f>INDEX(Problématiques_compétences!$D$3:$BA$119,MATCH(Progression_Cycle4!AI$4,Problématiques_compétences!$D$3:$D$119,0),19)</f>
        <v>#N/A</v>
      </c>
      <c r="AJ23" s="180" t="e">
        <f>INDEX(Problématiques_compétences!$D$3:$BA$119,MATCH(Progression_Cycle4!AJ$4,Problématiques_compétences!$D$3:$D$119,0),19)</f>
        <v>#N/A</v>
      </c>
      <c r="AK23" s="180" t="e">
        <f>INDEX(Problématiques_compétences!$D$3:$BA$119,MATCH(Progression_Cycle4!AK$4,Problématiques_compétences!$D$3:$D$119,0),19)</f>
        <v>#N/A</v>
      </c>
      <c r="AL23" s="180" t="e">
        <f>INDEX(Problématiques_compétences!$D$3:$BA$119,MATCH(Progression_Cycle4!AL$4,Problématiques_compétences!$D$3:$D$119,0),19)</f>
        <v>#N/A</v>
      </c>
    </row>
    <row r="24" spans="1:38" ht="30.75" thickBot="1" x14ac:dyDescent="0.3">
      <c r="A24" s="667"/>
      <c r="B24" s="91" t="s">
        <v>188</v>
      </c>
      <c r="C24" s="92" t="s">
        <v>45</v>
      </c>
      <c r="D24" s="130" t="s">
        <v>185</v>
      </c>
      <c r="E24" s="128"/>
      <c r="F24" s="128"/>
      <c r="G24" s="129"/>
      <c r="H24" s="4">
        <f>COUNTIF(I24:AL24,"x")</f>
        <v>0</v>
      </c>
      <c r="I24" s="111" t="e">
        <f>INDEX(Problématiques_compétences!$D$3:$BA$119,MATCH(Progression_Cycle4!I$4,Problématiques_compétences!$D$3:$D$119,0),20)</f>
        <v>#N/A</v>
      </c>
      <c r="J24" s="111" t="e">
        <f>INDEX(Problématiques_compétences!$D$3:$BA$119,MATCH(Progression_Cycle4!J$4,Problématiques_compétences!$D$3:$D$119,0),20)</f>
        <v>#N/A</v>
      </c>
      <c r="K24" s="111" t="e">
        <f>INDEX(Problématiques_compétences!$D$3:$BA$119,MATCH(Progression_Cycle4!K$4,Problématiques_compétences!$D$3:$D$119,0),20)</f>
        <v>#N/A</v>
      </c>
      <c r="L24" s="111" t="e">
        <f>INDEX(Problématiques_compétences!$D$3:$BA$119,MATCH(Progression_Cycle4!L$4,Problématiques_compétences!$D$3:$D$119,0),20)</f>
        <v>#N/A</v>
      </c>
      <c r="M24" s="111" t="e">
        <f>INDEX(Problématiques_compétences!$D$3:$BA$119,MATCH(Progression_Cycle4!M$4,Problématiques_compétences!$D$3:$D$119,0),20)</f>
        <v>#N/A</v>
      </c>
      <c r="N24" s="111" t="e">
        <f>INDEX(Problématiques_compétences!$D$3:$BA$119,MATCH(Progression_Cycle4!N$4,Problématiques_compétences!$D$3:$D$119,0),20)</f>
        <v>#N/A</v>
      </c>
      <c r="O24" s="111" t="e">
        <f>INDEX(Problématiques_compétences!$D$3:$BA$119,MATCH(Progression_Cycle4!O$4,Problématiques_compétences!$D$3:$D$119,0),20)</f>
        <v>#N/A</v>
      </c>
      <c r="P24" s="111" t="e">
        <f>INDEX(Problématiques_compétences!$D$3:$BA$119,MATCH(Progression_Cycle4!P$4,Problématiques_compétences!$D$3:$D$119,0),20)</f>
        <v>#N/A</v>
      </c>
      <c r="Q24" s="111" t="e">
        <f>INDEX(Problématiques_compétences!$D$3:$BA$119,MATCH(Progression_Cycle4!Q$4,Problématiques_compétences!$D$3:$D$119,0),20)</f>
        <v>#N/A</v>
      </c>
      <c r="R24" s="111" t="e">
        <f>INDEX(Problématiques_compétences!$D$3:$BA$119,MATCH(Progression_Cycle4!R$4,Problématiques_compétences!$D$3:$D$119,0),20)</f>
        <v>#N/A</v>
      </c>
      <c r="S24" s="181">
        <f>INDEX(Problématiques_compétences!$D$3:$BA$119,MATCH(Progression_Cycle4!S$4,Problématiques_compétences!$D$3:$D$119,0),20)</f>
        <v>0</v>
      </c>
      <c r="T24" s="181">
        <f>INDEX(Problématiques_compétences!$D$3:$BA$119,MATCH(Progression_Cycle4!T$4,Problématiques_compétences!$D$3:$D$119,0),20)</f>
        <v>0</v>
      </c>
      <c r="U24" s="181" t="e">
        <f>INDEX(Problématiques_compétences!$D$3:$BA$119,MATCH(Progression_Cycle4!U$4,Problématiques_compétences!$D$3:$D$119,0),20)</f>
        <v>#N/A</v>
      </c>
      <c r="V24" s="181" t="e">
        <f>INDEX(Problématiques_compétences!$D$3:$BA$119,MATCH(Progression_Cycle4!V$4,Problématiques_compétences!$D$3:$D$119,0),20)</f>
        <v>#N/A</v>
      </c>
      <c r="W24" s="181" t="e">
        <f>INDEX(Problématiques_compétences!$D$3:$BA$119,MATCH(Progression_Cycle4!W$4,Problématiques_compétences!$D$3:$D$119,0),20)</f>
        <v>#N/A</v>
      </c>
      <c r="X24" s="181" t="e">
        <f>INDEX(Problématiques_compétences!$D$3:$BA$119,MATCH(Progression_Cycle4!X$4,Problématiques_compétences!$D$3:$D$119,0),20)</f>
        <v>#N/A</v>
      </c>
      <c r="Y24" s="181" t="e">
        <f>INDEX(Problématiques_compétences!$D$3:$BA$119,MATCH(Progression_Cycle4!Y$4,Problématiques_compétences!$D$3:$D$119,0),20)</f>
        <v>#N/A</v>
      </c>
      <c r="Z24" s="181" t="e">
        <f>INDEX(Problématiques_compétences!$D$3:$BA$119,MATCH(Progression_Cycle4!Z$4,Problématiques_compétences!$D$3:$D$119,0),20)</f>
        <v>#N/A</v>
      </c>
      <c r="AA24" s="181" t="e">
        <f>INDEX(Problématiques_compétences!$D$3:$BA$119,MATCH(Progression_Cycle4!AA$4,Problématiques_compétences!$D$3:$D$119,0),20)</f>
        <v>#N/A</v>
      </c>
      <c r="AB24" s="181" t="e">
        <f>INDEX(Problématiques_compétences!$D$3:$BA$119,MATCH(Progression_Cycle4!AB$4,Problématiques_compétences!$D$3:$D$119,0),20)</f>
        <v>#N/A</v>
      </c>
      <c r="AC24" s="180" t="e">
        <f>INDEX(Problématiques_compétences!$D$3:$BA$119,MATCH(Progression_Cycle4!AC$4,Problématiques_compétences!$D$3:$D$119,0),20)</f>
        <v>#N/A</v>
      </c>
      <c r="AD24" s="180" t="e">
        <f>INDEX(Problématiques_compétences!$D$3:$BA$119,MATCH(Progression_Cycle4!AD$4,Problématiques_compétences!$D$3:$D$119,0),20)</f>
        <v>#N/A</v>
      </c>
      <c r="AE24" s="180" t="e">
        <f>INDEX(Problématiques_compétences!$D$3:$BA$119,MATCH(Progression_Cycle4!AE$4,Problématiques_compétences!$D$3:$D$119,0),20)</f>
        <v>#N/A</v>
      </c>
      <c r="AF24" s="180" t="e">
        <f>INDEX(Problématiques_compétences!$D$3:$BA$119,MATCH(Progression_Cycle4!AF$4,Problématiques_compétences!$D$3:$D$119,0),20)</f>
        <v>#N/A</v>
      </c>
      <c r="AG24" s="180" t="e">
        <f>INDEX(Problématiques_compétences!$D$3:$BA$119,MATCH(Progression_Cycle4!AG$4,Problématiques_compétences!$D$3:$D$119,0),20)</f>
        <v>#N/A</v>
      </c>
      <c r="AH24" s="180" t="e">
        <f>INDEX(Problématiques_compétences!$D$3:$BA$119,MATCH(Progression_Cycle4!AH$4,Problématiques_compétences!$D$3:$D$119,0),20)</f>
        <v>#N/A</v>
      </c>
      <c r="AI24" s="180" t="e">
        <f>INDEX(Problématiques_compétences!$D$3:$BA$119,MATCH(Progression_Cycle4!AI$4,Problématiques_compétences!$D$3:$D$119,0),20)</f>
        <v>#N/A</v>
      </c>
      <c r="AJ24" s="180" t="e">
        <f>INDEX(Problématiques_compétences!$D$3:$BA$119,MATCH(Progression_Cycle4!AJ$4,Problématiques_compétences!$D$3:$D$119,0),20)</f>
        <v>#N/A</v>
      </c>
      <c r="AK24" s="180" t="e">
        <f>INDEX(Problématiques_compétences!$D$3:$BA$119,MATCH(Progression_Cycle4!AK$4,Problématiques_compétences!$D$3:$D$119,0),20)</f>
        <v>#N/A</v>
      </c>
      <c r="AL24" s="180" t="e">
        <f>INDEX(Problématiques_compétences!$D$3:$BA$119,MATCH(Progression_Cycle4!AL$4,Problématiques_compétences!$D$3:$D$119,0),20)</f>
        <v>#N/A</v>
      </c>
    </row>
    <row r="25" spans="1:38" ht="26.25" customHeight="1" x14ac:dyDescent="0.25">
      <c r="A25" s="95" t="s">
        <v>186</v>
      </c>
      <c r="B25" s="85">
        <v>4</v>
      </c>
      <c r="C25" s="86" t="s">
        <v>46</v>
      </c>
      <c r="D25" s="106"/>
      <c r="E25" s="107"/>
      <c r="F25" s="107"/>
      <c r="G25" s="108"/>
      <c r="H25" s="109"/>
      <c r="I25" s="110"/>
      <c r="J25" s="110"/>
      <c r="K25" s="110"/>
      <c r="L25" s="110"/>
      <c r="M25" s="110"/>
      <c r="N25" s="110"/>
      <c r="O25" s="110"/>
      <c r="P25" s="110"/>
      <c r="Q25" s="110"/>
      <c r="R25" s="110"/>
      <c r="S25" s="182"/>
      <c r="T25" s="182"/>
      <c r="U25" s="182"/>
      <c r="V25" s="182"/>
      <c r="W25" s="182"/>
      <c r="X25" s="182"/>
      <c r="Y25" s="182"/>
      <c r="Z25" s="182"/>
      <c r="AA25" s="182"/>
      <c r="AB25" s="182"/>
      <c r="AC25" s="110"/>
      <c r="AD25" s="110"/>
      <c r="AE25" s="110"/>
      <c r="AF25" s="110"/>
      <c r="AG25" s="110"/>
      <c r="AH25" s="110"/>
      <c r="AI25" s="110"/>
      <c r="AJ25" s="110"/>
      <c r="AK25" s="110"/>
      <c r="AL25" s="110"/>
    </row>
    <row r="26" spans="1:38" ht="30" x14ac:dyDescent="0.25">
      <c r="A26" s="96"/>
      <c r="B26" s="97" t="s">
        <v>183</v>
      </c>
      <c r="C26" s="93" t="s">
        <v>278</v>
      </c>
      <c r="D26" s="127"/>
      <c r="E26" s="126" t="s">
        <v>150</v>
      </c>
      <c r="F26" s="123" t="s">
        <v>108</v>
      </c>
      <c r="G26" s="129"/>
      <c r="H26" s="4">
        <f>COUNTIF(I26:AL26,"x")</f>
        <v>1</v>
      </c>
      <c r="I26" s="111" t="e">
        <f>INDEX(Problématiques_compétences!$D$3:$BA$119,MATCH(Progression_Cycle4!I$4,Problématiques_compétences!$D$3:$D$119,0),21)</f>
        <v>#N/A</v>
      </c>
      <c r="J26" s="111" t="e">
        <f>INDEX(Problématiques_compétences!$D$3:$BA$119,MATCH(Progression_Cycle4!J$4,Problématiques_compétences!$D$3:$D$119,0),21)</f>
        <v>#N/A</v>
      </c>
      <c r="K26" s="111" t="e">
        <f>INDEX(Problématiques_compétences!$D$3:$BA$119,MATCH(Progression_Cycle4!K$4,Problématiques_compétences!$D$3:$D$119,0),21)</f>
        <v>#N/A</v>
      </c>
      <c r="L26" s="111" t="e">
        <f>INDEX(Problématiques_compétences!$D$3:$BA$119,MATCH(Progression_Cycle4!L$4,Problématiques_compétences!$D$3:$D$119,0),21)</f>
        <v>#N/A</v>
      </c>
      <c r="M26" s="111" t="e">
        <f>INDEX(Problématiques_compétences!$D$3:$BA$119,MATCH(Progression_Cycle4!M$4,Problématiques_compétences!$D$3:$D$119,0),21)</f>
        <v>#N/A</v>
      </c>
      <c r="N26" s="111" t="e">
        <f>INDEX(Problématiques_compétences!$D$3:$BA$119,MATCH(Progression_Cycle4!N$4,Problématiques_compétences!$D$3:$D$119,0),21)</f>
        <v>#N/A</v>
      </c>
      <c r="O26" s="111" t="e">
        <f>INDEX(Problématiques_compétences!$D$3:$BA$119,MATCH(Progression_Cycle4!O$4,Problématiques_compétences!$D$3:$D$119,0),21)</f>
        <v>#N/A</v>
      </c>
      <c r="P26" s="111" t="e">
        <f>INDEX(Problématiques_compétences!$D$3:$BA$119,MATCH(Progression_Cycle4!P$4,Problématiques_compétences!$D$3:$D$119,0),21)</f>
        <v>#N/A</v>
      </c>
      <c r="Q26" s="111" t="e">
        <f>INDEX(Problématiques_compétences!$D$3:$BA$119,MATCH(Progression_Cycle4!Q$4,Problématiques_compétences!$D$3:$D$119,0),21)</f>
        <v>#N/A</v>
      </c>
      <c r="R26" s="111" t="e">
        <f>INDEX(Problématiques_compétences!$D$3:$BA$119,MATCH(Progression_Cycle4!R$4,Problématiques_compétences!$D$3:$D$119,0),21)</f>
        <v>#N/A</v>
      </c>
      <c r="S26" s="181" t="str">
        <f>INDEX(Problématiques_compétences!$D$3:$BA$119,MATCH(Progression_Cycle4!S$4,Problématiques_compétences!$D$3:$D$119,0),21)</f>
        <v>x</v>
      </c>
      <c r="T26" s="181">
        <f>INDEX(Problématiques_compétences!$D$3:$BA$119,MATCH(Progression_Cycle4!T$4,Problématiques_compétences!$D$3:$D$119,0),21)</f>
        <v>0</v>
      </c>
      <c r="U26" s="181" t="e">
        <f>INDEX(Problématiques_compétences!$D$3:$BA$119,MATCH(Progression_Cycle4!U$4,Problématiques_compétences!$D$3:$D$119,0),21)</f>
        <v>#N/A</v>
      </c>
      <c r="V26" s="181" t="e">
        <f>INDEX(Problématiques_compétences!$D$3:$BA$119,MATCH(Progression_Cycle4!V$4,Problématiques_compétences!$D$3:$D$119,0),21)</f>
        <v>#N/A</v>
      </c>
      <c r="W26" s="181" t="e">
        <f>INDEX(Problématiques_compétences!$D$3:$BA$119,MATCH(Progression_Cycle4!W$4,Problématiques_compétences!$D$3:$D$119,0),21)</f>
        <v>#N/A</v>
      </c>
      <c r="X26" s="181" t="e">
        <f>INDEX(Problématiques_compétences!$D$3:$BA$119,MATCH(Progression_Cycle4!X$4,Problématiques_compétences!$D$3:$D$119,0),21)</f>
        <v>#N/A</v>
      </c>
      <c r="Y26" s="181" t="e">
        <f>INDEX(Problématiques_compétences!$D$3:$BA$119,MATCH(Progression_Cycle4!Y$4,Problématiques_compétences!$D$3:$D$119,0),21)</f>
        <v>#N/A</v>
      </c>
      <c r="Z26" s="181" t="e">
        <f>INDEX(Problématiques_compétences!$D$3:$BA$119,MATCH(Progression_Cycle4!Z$4,Problématiques_compétences!$D$3:$D$119,0),21)</f>
        <v>#N/A</v>
      </c>
      <c r="AA26" s="181" t="e">
        <f>INDEX(Problématiques_compétences!$D$3:$BA$119,MATCH(Progression_Cycle4!AA$4,Problématiques_compétences!$D$3:$D$119,0),21)</f>
        <v>#N/A</v>
      </c>
      <c r="AB26" s="181" t="e">
        <f>INDEX(Problématiques_compétences!$D$3:$BA$119,MATCH(Progression_Cycle4!AB$4,Problématiques_compétences!$D$3:$D$119,0),21)</f>
        <v>#N/A</v>
      </c>
      <c r="AC26" s="180" t="e">
        <f>INDEX(Problématiques_compétences!$D$3:$BA$119,MATCH(Progression_Cycle4!AC$4,Problématiques_compétences!$D$3:$D$119,0),21)</f>
        <v>#N/A</v>
      </c>
      <c r="AD26" s="180" t="e">
        <f>INDEX(Problématiques_compétences!$D$3:$BA$119,MATCH(Progression_Cycle4!AD$4,Problématiques_compétences!$D$3:$D$119,0),21)</f>
        <v>#N/A</v>
      </c>
      <c r="AE26" s="180" t="e">
        <f>INDEX(Problématiques_compétences!$D$3:$BA$119,MATCH(Progression_Cycle4!AE$4,Problématiques_compétences!$D$3:$D$119,0),21)</f>
        <v>#N/A</v>
      </c>
      <c r="AF26" s="180" t="e">
        <f>INDEX(Problématiques_compétences!$D$3:$BA$119,MATCH(Progression_Cycle4!AF$4,Problématiques_compétences!$D$3:$D$119,0),21)</f>
        <v>#N/A</v>
      </c>
      <c r="AG26" s="180" t="e">
        <f>INDEX(Problématiques_compétences!$D$3:$BA$119,MATCH(Progression_Cycle4!AG$4,Problématiques_compétences!$D$3:$D$119,0),21)</f>
        <v>#N/A</v>
      </c>
      <c r="AH26" s="180" t="e">
        <f>INDEX(Problématiques_compétences!$D$3:$BA$119,MATCH(Progression_Cycle4!AH$4,Problématiques_compétences!$D$3:$D$119,0),21)</f>
        <v>#N/A</v>
      </c>
      <c r="AI26" s="180" t="e">
        <f>INDEX(Problématiques_compétences!$D$3:$BA$119,MATCH(Progression_Cycle4!AI$4,Problématiques_compétences!$D$3:$D$119,0),21)</f>
        <v>#N/A</v>
      </c>
      <c r="AJ26" s="180" t="e">
        <f>INDEX(Problématiques_compétences!$D$3:$BA$119,MATCH(Progression_Cycle4!AJ$4,Problématiques_compétences!$D$3:$D$119,0),21)</f>
        <v>#N/A</v>
      </c>
      <c r="AK26" s="180" t="e">
        <f>INDEX(Problématiques_compétences!$D$3:$BA$119,MATCH(Progression_Cycle4!AK$4,Problématiques_compétences!$D$3:$D$119,0),21)</f>
        <v>#N/A</v>
      </c>
      <c r="AL26" s="180" t="e">
        <f>INDEX(Problématiques_compétences!$D$3:$BA$119,MATCH(Progression_Cycle4!AL$4,Problématiques_compétences!$D$3:$D$119,0),21)</f>
        <v>#N/A</v>
      </c>
    </row>
    <row r="27" spans="1:38" ht="30.75" thickBot="1" x14ac:dyDescent="0.3">
      <c r="A27" s="98"/>
      <c r="B27" s="99" t="s">
        <v>182</v>
      </c>
      <c r="C27" s="92" t="s">
        <v>279</v>
      </c>
      <c r="D27" s="127"/>
      <c r="E27" s="128"/>
      <c r="F27" s="128"/>
      <c r="G27" s="131" t="s">
        <v>78</v>
      </c>
      <c r="H27" s="4">
        <f>COUNTIF(I27:AL27,"x")</f>
        <v>1</v>
      </c>
      <c r="I27" s="111" t="e">
        <f>INDEX(Problématiques_compétences!$D$3:$BA$119,MATCH(Progression_Cycle4!I$4,Problématiques_compétences!$D$3:$D$119,0),22)</f>
        <v>#N/A</v>
      </c>
      <c r="J27" s="111" t="e">
        <f>INDEX(Problématiques_compétences!$D$3:$BA$119,MATCH(Progression_Cycle4!J$4,Problématiques_compétences!$D$3:$D$119,0),22)</f>
        <v>#N/A</v>
      </c>
      <c r="K27" s="111" t="e">
        <f>INDEX(Problématiques_compétences!$D$3:$BA$119,MATCH(Progression_Cycle4!K$4,Problématiques_compétences!$D$3:$D$119,0),22)</f>
        <v>#N/A</v>
      </c>
      <c r="L27" s="111" t="e">
        <f>INDEX(Problématiques_compétences!$D$3:$BA$119,MATCH(Progression_Cycle4!L$4,Problématiques_compétences!$D$3:$D$119,0),22)</f>
        <v>#N/A</v>
      </c>
      <c r="M27" s="111" t="e">
        <f>INDEX(Problématiques_compétences!$D$3:$BA$119,MATCH(Progression_Cycle4!M$4,Problématiques_compétences!$D$3:$D$119,0),22)</f>
        <v>#N/A</v>
      </c>
      <c r="N27" s="111" t="e">
        <f>INDEX(Problématiques_compétences!$D$3:$BA$119,MATCH(Progression_Cycle4!N$4,Problématiques_compétences!$D$3:$D$119,0),22)</f>
        <v>#N/A</v>
      </c>
      <c r="O27" s="111" t="e">
        <f>INDEX(Problématiques_compétences!$D$3:$BA$119,MATCH(Progression_Cycle4!O$4,Problématiques_compétences!$D$3:$D$119,0),22)</f>
        <v>#N/A</v>
      </c>
      <c r="P27" s="111" t="e">
        <f>INDEX(Problématiques_compétences!$D$3:$BA$119,MATCH(Progression_Cycle4!P$4,Problématiques_compétences!$D$3:$D$119,0),22)</f>
        <v>#N/A</v>
      </c>
      <c r="Q27" s="111" t="e">
        <f>INDEX(Problématiques_compétences!$D$3:$BA$119,MATCH(Progression_Cycle4!Q$4,Problématiques_compétences!$D$3:$D$119,0),22)</f>
        <v>#N/A</v>
      </c>
      <c r="R27" s="111" t="e">
        <f>INDEX(Problématiques_compétences!$D$3:$BA$119,MATCH(Progression_Cycle4!R$4,Problématiques_compétences!$D$3:$D$119,0),22)</f>
        <v>#N/A</v>
      </c>
      <c r="S27" s="181">
        <f>INDEX(Problématiques_compétences!$D$3:$BA$119,MATCH(Progression_Cycle4!S$4,Problématiques_compétences!$D$3:$D$119,0),22)</f>
        <v>0</v>
      </c>
      <c r="T27" s="181" t="str">
        <f>INDEX(Problématiques_compétences!$D$3:$BA$119,MATCH(Progression_Cycle4!T$4,Problématiques_compétences!$D$3:$D$119,0),22)</f>
        <v>x</v>
      </c>
      <c r="U27" s="181" t="e">
        <f>INDEX(Problématiques_compétences!$D$3:$BA$119,MATCH(Progression_Cycle4!U$4,Problématiques_compétences!$D$3:$D$119,0),22)</f>
        <v>#N/A</v>
      </c>
      <c r="V27" s="181" t="e">
        <f>INDEX(Problématiques_compétences!$D$3:$BA$119,MATCH(Progression_Cycle4!V$4,Problématiques_compétences!$D$3:$D$119,0),22)</f>
        <v>#N/A</v>
      </c>
      <c r="W27" s="181" t="e">
        <f>INDEX(Problématiques_compétences!$D$3:$BA$119,MATCH(Progression_Cycle4!W$4,Problématiques_compétences!$D$3:$D$119,0),22)</f>
        <v>#N/A</v>
      </c>
      <c r="X27" s="181" t="e">
        <f>INDEX(Problématiques_compétences!$D$3:$BA$119,MATCH(Progression_Cycle4!X$4,Problématiques_compétences!$D$3:$D$119,0),22)</f>
        <v>#N/A</v>
      </c>
      <c r="Y27" s="181" t="e">
        <f>INDEX(Problématiques_compétences!$D$3:$BA$119,MATCH(Progression_Cycle4!Y$4,Problématiques_compétences!$D$3:$D$119,0),22)</f>
        <v>#N/A</v>
      </c>
      <c r="Z27" s="181" t="e">
        <f>INDEX(Problématiques_compétences!$D$3:$BA$119,MATCH(Progression_Cycle4!Z$4,Problématiques_compétences!$D$3:$D$119,0),22)</f>
        <v>#N/A</v>
      </c>
      <c r="AA27" s="181" t="e">
        <f>INDEX(Problématiques_compétences!$D$3:$BA$119,MATCH(Progression_Cycle4!AA$4,Problématiques_compétences!$D$3:$D$119,0),22)</f>
        <v>#N/A</v>
      </c>
      <c r="AB27" s="181" t="e">
        <f>INDEX(Problématiques_compétences!$D$3:$BA$119,MATCH(Progression_Cycle4!AB$4,Problématiques_compétences!$D$3:$D$119,0),22)</f>
        <v>#N/A</v>
      </c>
      <c r="AC27" s="180" t="e">
        <f>INDEX(Problématiques_compétences!$D$3:$BA$119,MATCH(Progression_Cycle4!AC$4,Problématiques_compétences!$D$3:$D$119,0),22)</f>
        <v>#N/A</v>
      </c>
      <c r="AD27" s="180" t="e">
        <f>INDEX(Problématiques_compétences!$D$3:$BA$119,MATCH(Progression_Cycle4!AD$4,Problématiques_compétences!$D$3:$D$119,0),22)</f>
        <v>#N/A</v>
      </c>
      <c r="AE27" s="180" t="e">
        <f>INDEX(Problématiques_compétences!$D$3:$BA$119,MATCH(Progression_Cycle4!AE$4,Problématiques_compétences!$D$3:$D$119,0),22)</f>
        <v>#N/A</v>
      </c>
      <c r="AF27" s="180" t="e">
        <f>INDEX(Problématiques_compétences!$D$3:$BA$119,MATCH(Progression_Cycle4!AF$4,Problématiques_compétences!$D$3:$D$119,0),22)</f>
        <v>#N/A</v>
      </c>
      <c r="AG27" s="180" t="e">
        <f>INDEX(Problématiques_compétences!$D$3:$BA$119,MATCH(Progression_Cycle4!AG$4,Problématiques_compétences!$D$3:$D$119,0),22)</f>
        <v>#N/A</v>
      </c>
      <c r="AH27" s="180" t="e">
        <f>INDEX(Problématiques_compétences!$D$3:$BA$119,MATCH(Progression_Cycle4!AH$4,Problématiques_compétences!$D$3:$D$119,0),22)</f>
        <v>#N/A</v>
      </c>
      <c r="AI27" s="180" t="e">
        <f>INDEX(Problématiques_compétences!$D$3:$BA$119,MATCH(Progression_Cycle4!AI$4,Problématiques_compétences!$D$3:$D$119,0),22)</f>
        <v>#N/A</v>
      </c>
      <c r="AJ27" s="180" t="e">
        <f>INDEX(Problématiques_compétences!$D$3:$BA$119,MATCH(Progression_Cycle4!AJ$4,Problématiques_compétences!$D$3:$D$119,0),22)</f>
        <v>#N/A</v>
      </c>
      <c r="AK27" s="180" t="e">
        <f>INDEX(Problématiques_compétences!$D$3:$BA$119,MATCH(Progression_Cycle4!AK$4,Problématiques_compétences!$D$3:$D$119,0),22)</f>
        <v>#N/A</v>
      </c>
      <c r="AL27" s="180" t="e">
        <f>INDEX(Problématiques_compétences!$D$3:$BA$119,MATCH(Progression_Cycle4!AL$4,Problématiques_compétences!$D$3:$D$119,0),22)</f>
        <v>#N/A</v>
      </c>
    </row>
    <row r="28" spans="1:38" x14ac:dyDescent="0.25">
      <c r="A28" s="665" t="s">
        <v>179</v>
      </c>
      <c r="B28" s="85">
        <v>5</v>
      </c>
      <c r="C28" s="86" t="s">
        <v>47</v>
      </c>
      <c r="D28" s="659"/>
      <c r="E28" s="660"/>
      <c r="F28" s="660"/>
      <c r="G28" s="660"/>
      <c r="H28" s="660"/>
      <c r="I28" s="660"/>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1"/>
    </row>
    <row r="29" spans="1:38" x14ac:dyDescent="0.25">
      <c r="A29" s="666"/>
      <c r="B29" s="87" t="s">
        <v>176</v>
      </c>
      <c r="C29" s="178" t="s">
        <v>280</v>
      </c>
      <c r="D29" s="127"/>
      <c r="E29" s="128"/>
      <c r="F29" s="123" t="s">
        <v>93</v>
      </c>
      <c r="G29" s="129"/>
      <c r="H29" s="4">
        <f>COUNTIF(I29:AL29,"x")</f>
        <v>0</v>
      </c>
      <c r="I29" s="111" t="e">
        <f>INDEX(Problématiques_compétences!$D$3:$BA$119,MATCH(Progression_Cycle4!I$4,Problématiques_compétences!$D$3:$D$119,0),23)</f>
        <v>#N/A</v>
      </c>
      <c r="J29" s="111" t="e">
        <f>INDEX(Problématiques_compétences!$D$3:$BA$119,MATCH(Progression_Cycle4!J$4,Problématiques_compétences!$D$3:$D$119,0),23)</f>
        <v>#N/A</v>
      </c>
      <c r="K29" s="111" t="e">
        <f>INDEX(Problématiques_compétences!$D$3:$BA$119,MATCH(Progression_Cycle4!K$4,Problématiques_compétences!$D$3:$D$119,0),23)</f>
        <v>#N/A</v>
      </c>
      <c r="L29" s="111" t="e">
        <f>INDEX(Problématiques_compétences!$D$3:$BA$119,MATCH(Progression_Cycle4!L$4,Problématiques_compétences!$D$3:$D$119,0),23)</f>
        <v>#N/A</v>
      </c>
      <c r="M29" s="111" t="e">
        <f>INDEX(Problématiques_compétences!$D$3:$BA$119,MATCH(Progression_Cycle4!M$4,Problématiques_compétences!$D$3:$D$119,0),23)</f>
        <v>#N/A</v>
      </c>
      <c r="N29" s="111" t="e">
        <f>INDEX(Problématiques_compétences!$D$3:$BA$119,MATCH(Progression_Cycle4!N$4,Problématiques_compétences!$D$3:$D$119,0),23)</f>
        <v>#N/A</v>
      </c>
      <c r="O29" s="111" t="e">
        <f>INDEX(Problématiques_compétences!$D$3:$BA$119,MATCH(Progression_Cycle4!O$4,Problématiques_compétences!$D$3:$D$119,0),23)</f>
        <v>#N/A</v>
      </c>
      <c r="P29" s="111" t="e">
        <f>INDEX(Problématiques_compétences!$D$3:$BA$119,MATCH(Progression_Cycle4!P$4,Problématiques_compétences!$D$3:$D$119,0),23)</f>
        <v>#N/A</v>
      </c>
      <c r="Q29" s="111" t="e">
        <f>INDEX(Problématiques_compétences!$D$3:$BA$119,MATCH(Progression_Cycle4!Q$4,Problématiques_compétences!$D$3:$D$119,0),23)</f>
        <v>#N/A</v>
      </c>
      <c r="R29" s="111" t="e">
        <f>INDEX(Problématiques_compétences!$D$3:$BA$119,MATCH(Progression_Cycle4!R$4,Problématiques_compétences!$D$3:$D$119,0),23)</f>
        <v>#N/A</v>
      </c>
      <c r="S29" s="181">
        <f>INDEX(Problématiques_compétences!$D$3:$BA$119,MATCH(Progression_Cycle4!S$4,Problématiques_compétences!$D$3:$D$119,0),23)</f>
        <v>0</v>
      </c>
      <c r="T29" s="181">
        <f>INDEX(Problématiques_compétences!$D$3:$BA$119,MATCH(Progression_Cycle4!T$4,Problématiques_compétences!$D$3:$D$119,0),23)</f>
        <v>0</v>
      </c>
      <c r="U29" s="181" t="e">
        <f>INDEX(Problématiques_compétences!$D$3:$BA$119,MATCH(Progression_Cycle4!U$4,Problématiques_compétences!$D$3:$D$119,0),23)</f>
        <v>#N/A</v>
      </c>
      <c r="V29" s="181" t="e">
        <f>INDEX(Problématiques_compétences!$D$3:$BA$119,MATCH(Progression_Cycle4!V$4,Problématiques_compétences!$D$3:$D$119,0),23)</f>
        <v>#N/A</v>
      </c>
      <c r="W29" s="181" t="e">
        <f>INDEX(Problématiques_compétences!$D$3:$BA$119,MATCH(Progression_Cycle4!W$4,Problématiques_compétences!$D$3:$D$119,0),23)</f>
        <v>#N/A</v>
      </c>
      <c r="X29" s="181" t="e">
        <f>INDEX(Problématiques_compétences!$D$3:$BA$119,MATCH(Progression_Cycle4!X$4,Problématiques_compétences!$D$3:$D$119,0),23)</f>
        <v>#N/A</v>
      </c>
      <c r="Y29" s="181" t="e">
        <f>INDEX(Problématiques_compétences!$D$3:$BA$119,MATCH(Progression_Cycle4!Y$4,Problématiques_compétences!$D$3:$D$119,0),23)</f>
        <v>#N/A</v>
      </c>
      <c r="Z29" s="181" t="e">
        <f>INDEX(Problématiques_compétences!$D$3:$BA$119,MATCH(Progression_Cycle4!Z$4,Problématiques_compétences!$D$3:$D$119,0),23)</f>
        <v>#N/A</v>
      </c>
      <c r="AA29" s="181" t="e">
        <f>INDEX(Problématiques_compétences!$D$3:$BA$119,MATCH(Progression_Cycle4!AA$4,Problématiques_compétences!$D$3:$D$119,0),23)</f>
        <v>#N/A</v>
      </c>
      <c r="AB29" s="181" t="e">
        <f>INDEX(Problématiques_compétences!$D$3:$BA$119,MATCH(Progression_Cycle4!AB$4,Problématiques_compétences!$D$3:$D$119,0),23)</f>
        <v>#N/A</v>
      </c>
      <c r="AC29" s="180" t="e">
        <f>INDEX(Problématiques_compétences!$D$3:$BA$119,MATCH(Progression_Cycle4!AC$4,Problématiques_compétences!$D$3:$D$119,0),23)</f>
        <v>#N/A</v>
      </c>
      <c r="AD29" s="180" t="e">
        <f>INDEX(Problématiques_compétences!$D$3:$BA$119,MATCH(Progression_Cycle4!AD$4,Problématiques_compétences!$D$3:$D$119,0),23)</f>
        <v>#N/A</v>
      </c>
      <c r="AE29" s="180" t="e">
        <f>INDEX(Problématiques_compétences!$D$3:$BA$119,MATCH(Progression_Cycle4!AE$4,Problématiques_compétences!$D$3:$D$119,0),23)</f>
        <v>#N/A</v>
      </c>
      <c r="AF29" s="180" t="e">
        <f>INDEX(Problématiques_compétences!$D$3:$BA$119,MATCH(Progression_Cycle4!AF$4,Problématiques_compétences!$D$3:$D$119,0),23)</f>
        <v>#N/A</v>
      </c>
      <c r="AG29" s="180" t="e">
        <f>INDEX(Problématiques_compétences!$D$3:$BA$119,MATCH(Progression_Cycle4!AG$4,Problématiques_compétences!$D$3:$D$119,0),23)</f>
        <v>#N/A</v>
      </c>
      <c r="AH29" s="180" t="e">
        <f>INDEX(Problématiques_compétences!$D$3:$BA$119,MATCH(Progression_Cycle4!AH$4,Problématiques_compétences!$D$3:$D$119,0),23)</f>
        <v>#N/A</v>
      </c>
      <c r="AI29" s="180" t="e">
        <f>INDEX(Problématiques_compétences!$D$3:$BA$119,MATCH(Progression_Cycle4!AI$4,Problématiques_compétences!$D$3:$D$119,0),23)</f>
        <v>#N/A</v>
      </c>
      <c r="AJ29" s="180" t="e">
        <f>INDEX(Problématiques_compétences!$D$3:$BA$119,MATCH(Progression_Cycle4!AJ$4,Problématiques_compétences!$D$3:$D$119,0),23)</f>
        <v>#N/A</v>
      </c>
      <c r="AK29" s="180" t="e">
        <f>INDEX(Problématiques_compétences!$D$3:$BA$119,MATCH(Progression_Cycle4!AK$4,Problématiques_compétences!$D$3:$D$119,0),23)</f>
        <v>#N/A</v>
      </c>
      <c r="AL29" s="180" t="e">
        <f>INDEX(Problématiques_compétences!$D$3:$BA$119,MATCH(Progression_Cycle4!AL$4,Problématiques_compétences!$D$3:$D$119,0),23)</f>
        <v>#N/A</v>
      </c>
    </row>
    <row r="30" spans="1:38" x14ac:dyDescent="0.25">
      <c r="A30" s="666"/>
      <c r="B30" s="87" t="s">
        <v>175</v>
      </c>
      <c r="C30" s="93" t="s">
        <v>48</v>
      </c>
      <c r="D30" s="130" t="s">
        <v>174</v>
      </c>
      <c r="E30" s="128"/>
      <c r="F30" s="128"/>
      <c r="G30" s="129"/>
      <c r="H30" s="4">
        <f>COUNTIF(I30:AL30,"x")</f>
        <v>0</v>
      </c>
      <c r="I30" s="111" t="e">
        <f>INDEX(Problématiques_compétences!$D$3:$BA$119,MATCH(Progression_Cycle4!I$4,Problématiques_compétences!$D$3:$D$119,0),24)</f>
        <v>#N/A</v>
      </c>
      <c r="J30" s="111" t="e">
        <f>INDEX(Problématiques_compétences!$D$3:$BA$119,MATCH(Progression_Cycle4!J$4,Problématiques_compétences!$D$3:$D$119,0),24)</f>
        <v>#N/A</v>
      </c>
      <c r="K30" s="111" t="e">
        <f>INDEX(Problématiques_compétences!$D$3:$BA$119,MATCH(Progression_Cycle4!K$4,Problématiques_compétences!$D$3:$D$119,0),24)</f>
        <v>#N/A</v>
      </c>
      <c r="L30" s="111" t="e">
        <f>INDEX(Problématiques_compétences!$D$3:$BA$119,MATCH(Progression_Cycle4!L$4,Problématiques_compétences!$D$3:$D$119,0),24)</f>
        <v>#N/A</v>
      </c>
      <c r="M30" s="111" t="e">
        <f>INDEX(Problématiques_compétences!$D$3:$BA$119,MATCH(Progression_Cycle4!M$4,Problématiques_compétences!$D$3:$D$119,0),24)</f>
        <v>#N/A</v>
      </c>
      <c r="N30" s="111" t="e">
        <f>INDEX(Problématiques_compétences!$D$3:$BA$119,MATCH(Progression_Cycle4!N$4,Problématiques_compétences!$D$3:$D$119,0),24)</f>
        <v>#N/A</v>
      </c>
      <c r="O30" s="111" t="e">
        <f>INDEX(Problématiques_compétences!$D$3:$BA$119,MATCH(Progression_Cycle4!O$4,Problématiques_compétences!$D$3:$D$119,0),24)</f>
        <v>#N/A</v>
      </c>
      <c r="P30" s="111" t="e">
        <f>INDEX(Problématiques_compétences!$D$3:$BA$119,MATCH(Progression_Cycle4!P$4,Problématiques_compétences!$D$3:$D$119,0),24)</f>
        <v>#N/A</v>
      </c>
      <c r="Q30" s="111" t="e">
        <f>INDEX(Problématiques_compétences!$D$3:$BA$119,MATCH(Progression_Cycle4!Q$4,Problématiques_compétences!$D$3:$D$119,0),24)</f>
        <v>#N/A</v>
      </c>
      <c r="R30" s="111" t="e">
        <f>INDEX(Problématiques_compétences!$D$3:$BA$119,MATCH(Progression_Cycle4!R$4,Problématiques_compétences!$D$3:$D$119,0),24)</f>
        <v>#N/A</v>
      </c>
      <c r="S30" s="181">
        <f>INDEX(Problématiques_compétences!$D$3:$BA$119,MATCH(Progression_Cycle4!S$4,Problématiques_compétences!$D$3:$D$119,0),24)</f>
        <v>0</v>
      </c>
      <c r="T30" s="181">
        <f>INDEX(Problématiques_compétences!$D$3:$BA$119,MATCH(Progression_Cycle4!T$4,Problématiques_compétences!$D$3:$D$119,0),24)</f>
        <v>0</v>
      </c>
      <c r="U30" s="181" t="e">
        <f>INDEX(Problématiques_compétences!$D$3:$BA$119,MATCH(Progression_Cycle4!U$4,Problématiques_compétences!$D$3:$D$119,0),24)</f>
        <v>#N/A</v>
      </c>
      <c r="V30" s="181" t="e">
        <f>INDEX(Problématiques_compétences!$D$3:$BA$119,MATCH(Progression_Cycle4!V$4,Problématiques_compétences!$D$3:$D$119,0),24)</f>
        <v>#N/A</v>
      </c>
      <c r="W30" s="181" t="e">
        <f>INDEX(Problématiques_compétences!$D$3:$BA$119,MATCH(Progression_Cycle4!W$4,Problématiques_compétences!$D$3:$D$119,0),24)</f>
        <v>#N/A</v>
      </c>
      <c r="X30" s="181" t="e">
        <f>INDEX(Problématiques_compétences!$D$3:$BA$119,MATCH(Progression_Cycle4!X$4,Problématiques_compétences!$D$3:$D$119,0),24)</f>
        <v>#N/A</v>
      </c>
      <c r="Y30" s="181" t="e">
        <f>INDEX(Problématiques_compétences!$D$3:$BA$119,MATCH(Progression_Cycle4!Y$4,Problématiques_compétences!$D$3:$D$119,0),24)</f>
        <v>#N/A</v>
      </c>
      <c r="Z30" s="181" t="e">
        <f>INDEX(Problématiques_compétences!$D$3:$BA$119,MATCH(Progression_Cycle4!Z$4,Problématiques_compétences!$D$3:$D$119,0),24)</f>
        <v>#N/A</v>
      </c>
      <c r="AA30" s="181" t="e">
        <f>INDEX(Problématiques_compétences!$D$3:$BA$119,MATCH(Progression_Cycle4!AA$4,Problématiques_compétences!$D$3:$D$119,0),24)</f>
        <v>#N/A</v>
      </c>
      <c r="AB30" s="181" t="e">
        <f>INDEX(Problématiques_compétences!$D$3:$BA$119,MATCH(Progression_Cycle4!AB$4,Problématiques_compétences!$D$3:$D$119,0),24)</f>
        <v>#N/A</v>
      </c>
      <c r="AC30" s="180" t="e">
        <f>INDEX(Problématiques_compétences!$D$3:$BA$119,MATCH(Progression_Cycle4!AC$4,Problématiques_compétences!$D$3:$D$119,0),24)</f>
        <v>#N/A</v>
      </c>
      <c r="AD30" s="180" t="e">
        <f>INDEX(Problématiques_compétences!$D$3:$BA$119,MATCH(Progression_Cycle4!AD$4,Problématiques_compétences!$D$3:$D$119,0),24)</f>
        <v>#N/A</v>
      </c>
      <c r="AE30" s="180" t="e">
        <f>INDEX(Problématiques_compétences!$D$3:$BA$119,MATCH(Progression_Cycle4!AE$4,Problématiques_compétences!$D$3:$D$119,0),24)</f>
        <v>#N/A</v>
      </c>
      <c r="AF30" s="180" t="e">
        <f>INDEX(Problématiques_compétences!$D$3:$BA$119,MATCH(Progression_Cycle4!AF$4,Problématiques_compétences!$D$3:$D$119,0),24)</f>
        <v>#N/A</v>
      </c>
      <c r="AG30" s="180" t="e">
        <f>INDEX(Problématiques_compétences!$D$3:$BA$119,MATCH(Progression_Cycle4!AG$4,Problématiques_compétences!$D$3:$D$119,0),24)</f>
        <v>#N/A</v>
      </c>
      <c r="AH30" s="180" t="e">
        <f>INDEX(Problématiques_compétences!$D$3:$BA$119,MATCH(Progression_Cycle4!AH$4,Problématiques_compétences!$D$3:$D$119,0),24)</f>
        <v>#N/A</v>
      </c>
      <c r="AI30" s="180" t="e">
        <f>INDEX(Problématiques_compétences!$D$3:$BA$119,MATCH(Progression_Cycle4!AI$4,Problématiques_compétences!$D$3:$D$119,0),24)</f>
        <v>#N/A</v>
      </c>
      <c r="AJ30" s="180" t="e">
        <f>INDEX(Problématiques_compétences!$D$3:$BA$119,MATCH(Progression_Cycle4!AJ$4,Problématiques_compétences!$D$3:$D$119,0),24)</f>
        <v>#N/A</v>
      </c>
      <c r="AK30" s="180" t="e">
        <f>INDEX(Problématiques_compétences!$D$3:$BA$119,MATCH(Progression_Cycle4!AK$4,Problématiques_compétences!$D$3:$D$119,0),24)</f>
        <v>#N/A</v>
      </c>
      <c r="AL30" s="180" t="e">
        <f>INDEX(Problématiques_compétences!$D$3:$BA$119,MATCH(Progression_Cycle4!AL$4,Problématiques_compétences!$D$3:$D$119,0),24)</f>
        <v>#N/A</v>
      </c>
    </row>
    <row r="31" spans="1:38" x14ac:dyDescent="0.25">
      <c r="A31" s="666"/>
      <c r="B31" s="87" t="s">
        <v>173</v>
      </c>
      <c r="C31" s="148" t="s">
        <v>281</v>
      </c>
      <c r="D31" s="127"/>
      <c r="E31" s="126" t="s">
        <v>136</v>
      </c>
      <c r="F31" s="128"/>
      <c r="G31" s="129"/>
      <c r="H31" s="4">
        <f>COUNTIF(I31:AL31,"x")</f>
        <v>0</v>
      </c>
      <c r="I31" s="111" t="e">
        <f>INDEX(Problématiques_compétences!$D$3:$BA$119,MATCH(Progression_Cycle4!I$4,Problématiques_compétences!$D$3:$D$119,0),25)</f>
        <v>#N/A</v>
      </c>
      <c r="J31" s="111" t="e">
        <f>INDEX(Problématiques_compétences!$D$3:$BA$119,MATCH(Progression_Cycle4!J$4,Problématiques_compétences!$D$3:$D$119,0),25)</f>
        <v>#N/A</v>
      </c>
      <c r="K31" s="111" t="e">
        <f>INDEX(Problématiques_compétences!$D$3:$BA$119,MATCH(Progression_Cycle4!K$4,Problématiques_compétences!$D$3:$D$119,0),25)</f>
        <v>#N/A</v>
      </c>
      <c r="L31" s="111" t="e">
        <f>INDEX(Problématiques_compétences!$D$3:$BA$119,MATCH(Progression_Cycle4!L$4,Problématiques_compétences!$D$3:$D$119,0),25)</f>
        <v>#N/A</v>
      </c>
      <c r="M31" s="111" t="e">
        <f>INDEX(Problématiques_compétences!$D$3:$BA$119,MATCH(Progression_Cycle4!M$4,Problématiques_compétences!$D$3:$D$119,0),25)</f>
        <v>#N/A</v>
      </c>
      <c r="N31" s="111" t="e">
        <f>INDEX(Problématiques_compétences!$D$3:$BA$119,MATCH(Progression_Cycle4!N$4,Problématiques_compétences!$D$3:$D$119,0),25)</f>
        <v>#N/A</v>
      </c>
      <c r="O31" s="111" t="e">
        <f>INDEX(Problématiques_compétences!$D$3:$BA$119,MATCH(Progression_Cycle4!O$4,Problématiques_compétences!$D$3:$D$119,0),25)</f>
        <v>#N/A</v>
      </c>
      <c r="P31" s="111" t="e">
        <f>INDEX(Problématiques_compétences!$D$3:$BA$119,MATCH(Progression_Cycle4!P$4,Problématiques_compétences!$D$3:$D$119,0),25)</f>
        <v>#N/A</v>
      </c>
      <c r="Q31" s="111" t="e">
        <f>INDEX(Problématiques_compétences!$D$3:$BA$119,MATCH(Progression_Cycle4!Q$4,Problématiques_compétences!$D$3:$D$119,0),25)</f>
        <v>#N/A</v>
      </c>
      <c r="R31" s="111" t="e">
        <f>INDEX(Problématiques_compétences!$D$3:$BA$119,MATCH(Progression_Cycle4!R$4,Problématiques_compétences!$D$3:$D$119,0),25)</f>
        <v>#N/A</v>
      </c>
      <c r="S31" s="181">
        <f>INDEX(Problématiques_compétences!$D$3:$BA$119,MATCH(Progression_Cycle4!S$4,Problématiques_compétences!$D$3:$D$119,0),25)</f>
        <v>0</v>
      </c>
      <c r="T31" s="181">
        <f>INDEX(Problématiques_compétences!$D$3:$BA$119,MATCH(Progression_Cycle4!T$4,Problématiques_compétences!$D$3:$D$119,0),25)</f>
        <v>0</v>
      </c>
      <c r="U31" s="181" t="e">
        <f>INDEX(Problématiques_compétences!$D$3:$BA$119,MATCH(Progression_Cycle4!U$4,Problématiques_compétences!$D$3:$D$119,0),25)</f>
        <v>#N/A</v>
      </c>
      <c r="V31" s="181" t="e">
        <f>INDEX(Problématiques_compétences!$D$3:$BA$119,MATCH(Progression_Cycle4!V$4,Problématiques_compétences!$D$3:$D$119,0),25)</f>
        <v>#N/A</v>
      </c>
      <c r="W31" s="181" t="e">
        <f>INDEX(Problématiques_compétences!$D$3:$BA$119,MATCH(Progression_Cycle4!W$4,Problématiques_compétences!$D$3:$D$119,0),25)</f>
        <v>#N/A</v>
      </c>
      <c r="X31" s="181" t="e">
        <f>INDEX(Problématiques_compétences!$D$3:$BA$119,MATCH(Progression_Cycle4!X$4,Problématiques_compétences!$D$3:$D$119,0),25)</f>
        <v>#N/A</v>
      </c>
      <c r="Y31" s="181" t="e">
        <f>INDEX(Problématiques_compétences!$D$3:$BA$119,MATCH(Progression_Cycle4!Y$4,Problématiques_compétences!$D$3:$D$119,0),25)</f>
        <v>#N/A</v>
      </c>
      <c r="Z31" s="181" t="e">
        <f>INDEX(Problématiques_compétences!$D$3:$BA$119,MATCH(Progression_Cycle4!Z$4,Problématiques_compétences!$D$3:$D$119,0),25)</f>
        <v>#N/A</v>
      </c>
      <c r="AA31" s="181" t="e">
        <f>INDEX(Problématiques_compétences!$D$3:$BA$119,MATCH(Progression_Cycle4!AA$4,Problématiques_compétences!$D$3:$D$119,0),25)</f>
        <v>#N/A</v>
      </c>
      <c r="AB31" s="181" t="e">
        <f>INDEX(Problématiques_compétences!$D$3:$BA$119,MATCH(Progression_Cycle4!AB$4,Problématiques_compétences!$D$3:$D$119,0),25)</f>
        <v>#N/A</v>
      </c>
      <c r="AC31" s="180" t="e">
        <f>INDEX(Problématiques_compétences!$D$3:$BA$119,MATCH(Progression_Cycle4!AC$4,Problématiques_compétences!$D$3:$D$119,0),25)</f>
        <v>#N/A</v>
      </c>
      <c r="AD31" s="180" t="e">
        <f>INDEX(Problématiques_compétences!$D$3:$BA$119,MATCH(Progression_Cycle4!AD$4,Problématiques_compétences!$D$3:$D$119,0),25)</f>
        <v>#N/A</v>
      </c>
      <c r="AE31" s="180" t="e">
        <f>INDEX(Problématiques_compétences!$D$3:$BA$119,MATCH(Progression_Cycle4!AE$4,Problématiques_compétences!$D$3:$D$119,0),25)</f>
        <v>#N/A</v>
      </c>
      <c r="AF31" s="180" t="e">
        <f>INDEX(Problématiques_compétences!$D$3:$BA$119,MATCH(Progression_Cycle4!AF$4,Problématiques_compétences!$D$3:$D$119,0),25)</f>
        <v>#N/A</v>
      </c>
      <c r="AG31" s="180" t="e">
        <f>INDEX(Problématiques_compétences!$D$3:$BA$119,MATCH(Progression_Cycle4!AG$4,Problématiques_compétences!$D$3:$D$119,0),25)</f>
        <v>#N/A</v>
      </c>
      <c r="AH31" s="180" t="e">
        <f>INDEX(Problématiques_compétences!$D$3:$BA$119,MATCH(Progression_Cycle4!AH$4,Problématiques_compétences!$D$3:$D$119,0),25)</f>
        <v>#N/A</v>
      </c>
      <c r="AI31" s="180" t="e">
        <f>INDEX(Problématiques_compétences!$D$3:$BA$119,MATCH(Progression_Cycle4!AI$4,Problématiques_compétences!$D$3:$D$119,0),25)</f>
        <v>#N/A</v>
      </c>
      <c r="AJ31" s="180" t="e">
        <f>INDEX(Problématiques_compétences!$D$3:$BA$119,MATCH(Progression_Cycle4!AJ$4,Problématiques_compétences!$D$3:$D$119,0),25)</f>
        <v>#N/A</v>
      </c>
      <c r="AK31" s="180" t="e">
        <f>INDEX(Problématiques_compétences!$D$3:$BA$119,MATCH(Progression_Cycle4!AK$4,Problématiques_compétences!$D$3:$D$119,0),25)</f>
        <v>#N/A</v>
      </c>
      <c r="AL31" s="180" t="e">
        <f>INDEX(Problématiques_compétences!$D$3:$BA$119,MATCH(Progression_Cycle4!AL$4,Problématiques_compétences!$D$3:$D$119,0),25)</f>
        <v>#N/A</v>
      </c>
    </row>
    <row r="32" spans="1:38" x14ac:dyDescent="0.25">
      <c r="A32" s="666"/>
      <c r="B32" s="89" t="s">
        <v>171</v>
      </c>
      <c r="C32" s="94" t="s">
        <v>282</v>
      </c>
      <c r="D32" s="127"/>
      <c r="E32" s="128"/>
      <c r="F32" s="128"/>
      <c r="G32" s="131" t="s">
        <v>79</v>
      </c>
      <c r="H32" s="4">
        <f>COUNTIF(I32:AL32,"x")</f>
        <v>0</v>
      </c>
      <c r="I32" s="111" t="e">
        <f>INDEX(Problématiques_compétences!$D$3:$BA$119,MATCH(Progression_Cycle4!I$4,Problématiques_compétences!$D$3:$D$119,0),26)</f>
        <v>#N/A</v>
      </c>
      <c r="J32" s="111" t="e">
        <f>INDEX(Problématiques_compétences!$D$3:$BA$119,MATCH(Progression_Cycle4!J$4,Problématiques_compétences!$D$3:$D$119,0),26)</f>
        <v>#N/A</v>
      </c>
      <c r="K32" s="111" t="e">
        <f>INDEX(Problématiques_compétences!$D$3:$BA$119,MATCH(Progression_Cycle4!K$4,Problématiques_compétences!$D$3:$D$119,0),26)</f>
        <v>#N/A</v>
      </c>
      <c r="L32" s="111" t="e">
        <f>INDEX(Problématiques_compétences!$D$3:$BA$119,MATCH(Progression_Cycle4!L$4,Problématiques_compétences!$D$3:$D$119,0),26)</f>
        <v>#N/A</v>
      </c>
      <c r="M32" s="111" t="e">
        <f>INDEX(Problématiques_compétences!$D$3:$BA$119,MATCH(Progression_Cycle4!M$4,Problématiques_compétences!$D$3:$D$119,0),26)</f>
        <v>#N/A</v>
      </c>
      <c r="N32" s="111" t="e">
        <f>INDEX(Problématiques_compétences!$D$3:$BA$119,MATCH(Progression_Cycle4!N$4,Problématiques_compétences!$D$3:$D$119,0),26)</f>
        <v>#N/A</v>
      </c>
      <c r="O32" s="111" t="e">
        <f>INDEX(Problématiques_compétences!$D$3:$BA$119,MATCH(Progression_Cycle4!O$4,Problématiques_compétences!$D$3:$D$119,0),26)</f>
        <v>#N/A</v>
      </c>
      <c r="P32" s="111" t="e">
        <f>INDEX(Problématiques_compétences!$D$3:$BA$119,MATCH(Progression_Cycle4!P$4,Problématiques_compétences!$D$3:$D$119,0),26)</f>
        <v>#N/A</v>
      </c>
      <c r="Q32" s="111" t="e">
        <f>INDEX(Problématiques_compétences!$D$3:$BA$119,MATCH(Progression_Cycle4!Q$4,Problématiques_compétences!$D$3:$D$119,0),26)</f>
        <v>#N/A</v>
      </c>
      <c r="R32" s="111" t="e">
        <f>INDEX(Problématiques_compétences!$D$3:$BA$119,MATCH(Progression_Cycle4!R$4,Problématiques_compétences!$D$3:$D$119,0),26)</f>
        <v>#N/A</v>
      </c>
      <c r="S32" s="181">
        <f>INDEX(Problématiques_compétences!$D$3:$BA$119,MATCH(Progression_Cycle4!S$4,Problématiques_compétences!$D$3:$D$119,0),26)</f>
        <v>0</v>
      </c>
      <c r="T32" s="181">
        <f>INDEX(Problématiques_compétences!$D$3:$BA$119,MATCH(Progression_Cycle4!T$4,Problématiques_compétences!$D$3:$D$119,0),26)</f>
        <v>0</v>
      </c>
      <c r="U32" s="181" t="e">
        <f>INDEX(Problématiques_compétences!$D$3:$BA$119,MATCH(Progression_Cycle4!U$4,Problématiques_compétences!$D$3:$D$119,0),26)</f>
        <v>#N/A</v>
      </c>
      <c r="V32" s="181" t="e">
        <f>INDEX(Problématiques_compétences!$D$3:$BA$119,MATCH(Progression_Cycle4!V$4,Problématiques_compétences!$D$3:$D$119,0),26)</f>
        <v>#N/A</v>
      </c>
      <c r="W32" s="181" t="e">
        <f>INDEX(Problématiques_compétences!$D$3:$BA$119,MATCH(Progression_Cycle4!W$4,Problématiques_compétences!$D$3:$D$119,0),26)</f>
        <v>#N/A</v>
      </c>
      <c r="X32" s="181" t="e">
        <f>INDEX(Problématiques_compétences!$D$3:$BA$119,MATCH(Progression_Cycle4!X$4,Problématiques_compétences!$D$3:$D$119,0),26)</f>
        <v>#N/A</v>
      </c>
      <c r="Y32" s="181" t="e">
        <f>INDEX(Problématiques_compétences!$D$3:$BA$119,MATCH(Progression_Cycle4!Y$4,Problématiques_compétences!$D$3:$D$119,0),26)</f>
        <v>#N/A</v>
      </c>
      <c r="Z32" s="181" t="e">
        <f>INDEX(Problématiques_compétences!$D$3:$BA$119,MATCH(Progression_Cycle4!Z$4,Problématiques_compétences!$D$3:$D$119,0),26)</f>
        <v>#N/A</v>
      </c>
      <c r="AA32" s="181" t="e">
        <f>INDEX(Problématiques_compétences!$D$3:$BA$119,MATCH(Progression_Cycle4!AA$4,Problématiques_compétences!$D$3:$D$119,0),26)</f>
        <v>#N/A</v>
      </c>
      <c r="AB32" s="181" t="e">
        <f>INDEX(Problématiques_compétences!$D$3:$BA$119,MATCH(Progression_Cycle4!AB$4,Problématiques_compétences!$D$3:$D$119,0),26)</f>
        <v>#N/A</v>
      </c>
      <c r="AC32" s="180" t="e">
        <f>INDEX(Problématiques_compétences!$D$3:$BA$119,MATCH(Progression_Cycle4!AC$4,Problématiques_compétences!$D$3:$D$119,0),26)</f>
        <v>#N/A</v>
      </c>
      <c r="AD32" s="180" t="e">
        <f>INDEX(Problématiques_compétences!$D$3:$BA$119,MATCH(Progression_Cycle4!AD$4,Problématiques_compétences!$D$3:$D$119,0),26)</f>
        <v>#N/A</v>
      </c>
      <c r="AE32" s="180" t="e">
        <f>INDEX(Problématiques_compétences!$D$3:$BA$119,MATCH(Progression_Cycle4!AE$4,Problématiques_compétences!$D$3:$D$119,0),26)</f>
        <v>#N/A</v>
      </c>
      <c r="AF32" s="180" t="e">
        <f>INDEX(Problématiques_compétences!$D$3:$BA$119,MATCH(Progression_Cycle4!AF$4,Problématiques_compétences!$D$3:$D$119,0),26)</f>
        <v>#N/A</v>
      </c>
      <c r="AG32" s="180" t="e">
        <f>INDEX(Problématiques_compétences!$D$3:$BA$119,MATCH(Progression_Cycle4!AG$4,Problématiques_compétences!$D$3:$D$119,0),26)</f>
        <v>#N/A</v>
      </c>
      <c r="AH32" s="180" t="e">
        <f>INDEX(Problématiques_compétences!$D$3:$BA$119,MATCH(Progression_Cycle4!AH$4,Problématiques_compétences!$D$3:$D$119,0),26)</f>
        <v>#N/A</v>
      </c>
      <c r="AI32" s="180" t="e">
        <f>INDEX(Problématiques_compétences!$D$3:$BA$119,MATCH(Progression_Cycle4!AI$4,Problématiques_compétences!$D$3:$D$119,0),26)</f>
        <v>#N/A</v>
      </c>
      <c r="AJ32" s="180" t="e">
        <f>INDEX(Problématiques_compétences!$D$3:$BA$119,MATCH(Progression_Cycle4!AJ$4,Problématiques_compétences!$D$3:$D$119,0),26)</f>
        <v>#N/A</v>
      </c>
      <c r="AK32" s="180" t="e">
        <f>INDEX(Problématiques_compétences!$D$3:$BA$119,MATCH(Progression_Cycle4!AK$4,Problématiques_compétences!$D$3:$D$119,0),26)</f>
        <v>#N/A</v>
      </c>
      <c r="AL32" s="180" t="e">
        <f>INDEX(Problématiques_compétences!$D$3:$BA$119,MATCH(Progression_Cycle4!AL$4,Problématiques_compétences!$D$3:$D$119,0),26)</f>
        <v>#N/A</v>
      </c>
    </row>
    <row r="33" spans="1:38" ht="15.75" thickBot="1" x14ac:dyDescent="0.3">
      <c r="A33" s="667"/>
      <c r="B33" s="91" t="s">
        <v>170</v>
      </c>
      <c r="C33" s="92" t="s">
        <v>283</v>
      </c>
      <c r="D33" s="127"/>
      <c r="E33" s="128"/>
      <c r="F33" s="128"/>
      <c r="G33" s="131" t="s">
        <v>78</v>
      </c>
      <c r="H33" s="4">
        <f>COUNTIF(I33:AL33,"x")</f>
        <v>1</v>
      </c>
      <c r="I33" s="111" t="e">
        <f>INDEX(Problématiques_compétences!$D$3:$BA$119,MATCH(Progression_Cycle4!I$4,Problématiques_compétences!$D$3:$D$119,0),27)</f>
        <v>#N/A</v>
      </c>
      <c r="J33" s="111" t="e">
        <f>INDEX(Problématiques_compétences!$D$3:$BA$119,MATCH(Progression_Cycle4!J$4,Problématiques_compétences!$D$3:$D$119,0),27)</f>
        <v>#N/A</v>
      </c>
      <c r="K33" s="111" t="e">
        <f>INDEX(Problématiques_compétences!$D$3:$BA$119,MATCH(Progression_Cycle4!K$4,Problématiques_compétences!$D$3:$D$119,0),27)</f>
        <v>#N/A</v>
      </c>
      <c r="L33" s="111" t="e">
        <f>INDEX(Problématiques_compétences!$D$3:$BA$119,MATCH(Progression_Cycle4!L$4,Problématiques_compétences!$D$3:$D$119,0),27)</f>
        <v>#N/A</v>
      </c>
      <c r="M33" s="111" t="e">
        <f>INDEX(Problématiques_compétences!$D$3:$BA$119,MATCH(Progression_Cycle4!M$4,Problématiques_compétences!$D$3:$D$119,0),27)</f>
        <v>#N/A</v>
      </c>
      <c r="N33" s="111" t="e">
        <f>INDEX(Problématiques_compétences!$D$3:$BA$119,MATCH(Progression_Cycle4!N$4,Problématiques_compétences!$D$3:$D$119,0),27)</f>
        <v>#N/A</v>
      </c>
      <c r="O33" s="111" t="e">
        <f>INDEX(Problématiques_compétences!$D$3:$BA$119,MATCH(Progression_Cycle4!O$4,Problématiques_compétences!$D$3:$D$119,0),27)</f>
        <v>#N/A</v>
      </c>
      <c r="P33" s="111" t="e">
        <f>INDEX(Problématiques_compétences!$D$3:$BA$119,MATCH(Progression_Cycle4!P$4,Problématiques_compétences!$D$3:$D$119,0),27)</f>
        <v>#N/A</v>
      </c>
      <c r="Q33" s="111" t="e">
        <f>INDEX(Problématiques_compétences!$D$3:$BA$119,MATCH(Progression_Cycle4!Q$4,Problématiques_compétences!$D$3:$D$119,0),27)</f>
        <v>#N/A</v>
      </c>
      <c r="R33" s="111" t="e">
        <f>INDEX(Problématiques_compétences!$D$3:$BA$119,MATCH(Progression_Cycle4!R$4,Problématiques_compétences!$D$3:$D$119,0),27)</f>
        <v>#N/A</v>
      </c>
      <c r="S33" s="181">
        <f>INDEX(Problématiques_compétences!$D$3:$BA$119,MATCH(Progression_Cycle4!S$4,Problématiques_compétences!$D$3:$D$119,0),27)</f>
        <v>0</v>
      </c>
      <c r="T33" s="181" t="str">
        <f>INDEX(Problématiques_compétences!$D$3:$BA$119,MATCH(Progression_Cycle4!T$4,Problématiques_compétences!$D$3:$D$119,0),27)</f>
        <v>x</v>
      </c>
      <c r="U33" s="181" t="e">
        <f>INDEX(Problématiques_compétences!$D$3:$BA$119,MATCH(Progression_Cycle4!U$4,Problématiques_compétences!$D$3:$D$119,0),27)</f>
        <v>#N/A</v>
      </c>
      <c r="V33" s="181" t="e">
        <f>INDEX(Problématiques_compétences!$D$3:$BA$119,MATCH(Progression_Cycle4!V$4,Problématiques_compétences!$D$3:$D$119,0),27)</f>
        <v>#N/A</v>
      </c>
      <c r="W33" s="181" t="e">
        <f>INDEX(Problématiques_compétences!$D$3:$BA$119,MATCH(Progression_Cycle4!W$4,Problématiques_compétences!$D$3:$D$119,0),27)</f>
        <v>#N/A</v>
      </c>
      <c r="X33" s="181" t="e">
        <f>INDEX(Problématiques_compétences!$D$3:$BA$119,MATCH(Progression_Cycle4!X$4,Problématiques_compétences!$D$3:$D$119,0),27)</f>
        <v>#N/A</v>
      </c>
      <c r="Y33" s="181" t="e">
        <f>INDEX(Problématiques_compétences!$D$3:$BA$119,MATCH(Progression_Cycle4!Y$4,Problématiques_compétences!$D$3:$D$119,0),27)</f>
        <v>#N/A</v>
      </c>
      <c r="Z33" s="181" t="e">
        <f>INDEX(Problématiques_compétences!$D$3:$BA$119,MATCH(Progression_Cycle4!Z$4,Problématiques_compétences!$D$3:$D$119,0),27)</f>
        <v>#N/A</v>
      </c>
      <c r="AA33" s="181" t="e">
        <f>INDEX(Problématiques_compétences!$D$3:$BA$119,MATCH(Progression_Cycle4!AA$4,Problématiques_compétences!$D$3:$D$119,0),27)</f>
        <v>#N/A</v>
      </c>
      <c r="AB33" s="181" t="e">
        <f>INDEX(Problématiques_compétences!$D$3:$BA$119,MATCH(Progression_Cycle4!AB$4,Problématiques_compétences!$D$3:$D$119,0),27)</f>
        <v>#N/A</v>
      </c>
      <c r="AC33" s="180" t="e">
        <f>INDEX(Problématiques_compétences!$D$3:$BA$119,MATCH(Progression_Cycle4!AC$4,Problématiques_compétences!$D$3:$D$119,0),27)</f>
        <v>#N/A</v>
      </c>
      <c r="AD33" s="180" t="e">
        <f>INDEX(Problématiques_compétences!$D$3:$BA$119,MATCH(Progression_Cycle4!AD$4,Problématiques_compétences!$D$3:$D$119,0),27)</f>
        <v>#N/A</v>
      </c>
      <c r="AE33" s="180" t="e">
        <f>INDEX(Problématiques_compétences!$D$3:$BA$119,MATCH(Progression_Cycle4!AE$4,Problématiques_compétences!$D$3:$D$119,0),27)</f>
        <v>#N/A</v>
      </c>
      <c r="AF33" s="180" t="e">
        <f>INDEX(Problématiques_compétences!$D$3:$BA$119,MATCH(Progression_Cycle4!AF$4,Problématiques_compétences!$D$3:$D$119,0),27)</f>
        <v>#N/A</v>
      </c>
      <c r="AG33" s="180" t="e">
        <f>INDEX(Problématiques_compétences!$D$3:$BA$119,MATCH(Progression_Cycle4!AG$4,Problématiques_compétences!$D$3:$D$119,0),27)</f>
        <v>#N/A</v>
      </c>
      <c r="AH33" s="180" t="e">
        <f>INDEX(Problématiques_compétences!$D$3:$BA$119,MATCH(Progression_Cycle4!AH$4,Problématiques_compétences!$D$3:$D$119,0),27)</f>
        <v>#N/A</v>
      </c>
      <c r="AI33" s="180" t="e">
        <f>INDEX(Problématiques_compétences!$D$3:$BA$119,MATCH(Progression_Cycle4!AI$4,Problématiques_compétences!$D$3:$D$119,0),27)</f>
        <v>#N/A</v>
      </c>
      <c r="AJ33" s="180" t="e">
        <f>INDEX(Problématiques_compétences!$D$3:$BA$119,MATCH(Progression_Cycle4!AJ$4,Problématiques_compétences!$D$3:$D$119,0),27)</f>
        <v>#N/A</v>
      </c>
      <c r="AK33" s="180" t="e">
        <f>INDEX(Problématiques_compétences!$D$3:$BA$119,MATCH(Progression_Cycle4!AK$4,Problématiques_compétences!$D$3:$D$119,0),27)</f>
        <v>#N/A</v>
      </c>
      <c r="AL33" s="180" t="e">
        <f>INDEX(Problématiques_compétences!$D$3:$BA$119,MATCH(Progression_Cycle4!AL$4,Problématiques_compétences!$D$3:$D$119,0),27)</f>
        <v>#N/A</v>
      </c>
    </row>
    <row r="34" spans="1:38" ht="30" x14ac:dyDescent="0.25">
      <c r="A34" s="75" t="s">
        <v>168</v>
      </c>
      <c r="B34" s="85">
        <v>6</v>
      </c>
      <c r="C34" s="86" t="s">
        <v>49</v>
      </c>
      <c r="D34" s="659"/>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1"/>
    </row>
    <row r="35" spans="1:38" ht="45" x14ac:dyDescent="0.25">
      <c r="A35" s="76" t="s">
        <v>160</v>
      </c>
      <c r="B35" s="87" t="s">
        <v>166</v>
      </c>
      <c r="C35" s="148" t="s">
        <v>165</v>
      </c>
      <c r="D35" s="127"/>
      <c r="E35" s="126" t="s">
        <v>151</v>
      </c>
      <c r="F35" s="128"/>
      <c r="G35" s="129"/>
      <c r="H35" s="4">
        <f>COUNTIF(I35:AL35,"x")</f>
        <v>0</v>
      </c>
      <c r="I35" s="111" t="e">
        <f>INDEX(Problématiques_compétences!$D$3:$BA$119,MATCH(Progression_Cycle4!I$4,Problématiques_compétences!$D$3:$D$119,0),30)</f>
        <v>#N/A</v>
      </c>
      <c r="J35" s="111" t="e">
        <f>INDEX(Problématiques_compétences!$D$3:$BA$119,MATCH(Progression_Cycle4!J$4,Problématiques_compétences!$D$3:$D$119,0),30)</f>
        <v>#N/A</v>
      </c>
      <c r="K35" s="111" t="e">
        <f>INDEX(Problématiques_compétences!$D$3:$BA$119,MATCH(Progression_Cycle4!K$4,Problématiques_compétences!$D$3:$D$119,0),30)</f>
        <v>#N/A</v>
      </c>
      <c r="L35" s="111" t="e">
        <f>INDEX(Problématiques_compétences!$D$3:$BA$119,MATCH(Progression_Cycle4!L$4,Problématiques_compétences!$D$3:$D$119,0),30)</f>
        <v>#N/A</v>
      </c>
      <c r="M35" s="111" t="e">
        <f>INDEX(Problématiques_compétences!$D$3:$BA$119,MATCH(Progression_Cycle4!M$4,Problématiques_compétences!$D$3:$D$119,0),30)</f>
        <v>#N/A</v>
      </c>
      <c r="N35" s="111" t="e">
        <f>INDEX(Problématiques_compétences!$D$3:$BA$119,MATCH(Progression_Cycle4!N$4,Problématiques_compétences!$D$3:$D$119,0),30)</f>
        <v>#N/A</v>
      </c>
      <c r="O35" s="111" t="e">
        <f>INDEX(Problématiques_compétences!$D$3:$BA$119,MATCH(Progression_Cycle4!O$4,Problématiques_compétences!$D$3:$D$119,0),30)</f>
        <v>#N/A</v>
      </c>
      <c r="P35" s="111" t="e">
        <f>INDEX(Problématiques_compétences!$D$3:$BA$119,MATCH(Progression_Cycle4!P$4,Problématiques_compétences!$D$3:$D$119,0),30)</f>
        <v>#N/A</v>
      </c>
      <c r="Q35" s="111" t="e">
        <f>INDEX(Problématiques_compétences!$D$3:$BA$119,MATCH(Progression_Cycle4!Q$4,Problématiques_compétences!$D$3:$D$119,0),30)</f>
        <v>#N/A</v>
      </c>
      <c r="R35" s="111" t="e">
        <f>INDEX(Problématiques_compétences!$D$3:$BA$119,MATCH(Progression_Cycle4!R$4,Problématiques_compétences!$D$3:$D$119,0),30)</f>
        <v>#N/A</v>
      </c>
      <c r="S35" s="181">
        <f>INDEX(Problématiques_compétences!$D$3:$BA$119,MATCH(Progression_Cycle4!S$4,Problématiques_compétences!$D$3:$D$119,0),30)</f>
        <v>0</v>
      </c>
      <c r="T35" s="181">
        <f>INDEX(Problématiques_compétences!$D$3:$BA$119,MATCH(Progression_Cycle4!T$4,Problématiques_compétences!$D$3:$D$119,0),30)</f>
        <v>0</v>
      </c>
      <c r="U35" s="181" t="e">
        <f>INDEX(Problématiques_compétences!$D$3:$BA$119,MATCH(Progression_Cycle4!U$4,Problématiques_compétences!$D$3:$D$119,0),30)</f>
        <v>#N/A</v>
      </c>
      <c r="V35" s="181" t="e">
        <f>INDEX(Problématiques_compétences!$D$3:$BA$119,MATCH(Progression_Cycle4!V$4,Problématiques_compétences!$D$3:$D$119,0),30)</f>
        <v>#N/A</v>
      </c>
      <c r="W35" s="181" t="e">
        <f>INDEX(Problématiques_compétences!$D$3:$BA$119,MATCH(Progression_Cycle4!W$4,Problématiques_compétences!$D$3:$D$119,0),30)</f>
        <v>#N/A</v>
      </c>
      <c r="X35" s="181" t="e">
        <f>INDEX(Problématiques_compétences!$D$3:$BA$119,MATCH(Progression_Cycle4!X$4,Problématiques_compétences!$D$3:$D$119,0),30)</f>
        <v>#N/A</v>
      </c>
      <c r="Y35" s="181" t="e">
        <f>INDEX(Problématiques_compétences!$D$3:$BA$119,MATCH(Progression_Cycle4!Y$4,Problématiques_compétences!$D$3:$D$119,0),30)</f>
        <v>#N/A</v>
      </c>
      <c r="Z35" s="181" t="e">
        <f>INDEX(Problématiques_compétences!$D$3:$BA$119,MATCH(Progression_Cycle4!Z$4,Problématiques_compétences!$D$3:$D$119,0),30)</f>
        <v>#N/A</v>
      </c>
      <c r="AA35" s="181" t="e">
        <f>INDEX(Problématiques_compétences!$D$3:$BA$119,MATCH(Progression_Cycle4!AA$4,Problématiques_compétences!$D$3:$D$119,0),30)</f>
        <v>#N/A</v>
      </c>
      <c r="AB35" s="181" t="e">
        <f>INDEX(Problématiques_compétences!$D$3:$BA$119,MATCH(Progression_Cycle4!AB$4,Problématiques_compétences!$D$3:$D$119,0),30)</f>
        <v>#N/A</v>
      </c>
      <c r="AC35" s="180" t="e">
        <f>INDEX(Problématiques_compétences!$D$3:$BA$119,MATCH(Progression_Cycle4!AC$4,Problématiques_compétences!$D$3:$D$119,0),30)</f>
        <v>#N/A</v>
      </c>
      <c r="AD35" s="180" t="e">
        <f>INDEX(Problématiques_compétences!$D$3:$BA$119,MATCH(Progression_Cycle4!AD$4,Problématiques_compétences!$D$3:$D$119,0),30)</f>
        <v>#N/A</v>
      </c>
      <c r="AE35" s="180" t="e">
        <f>INDEX(Problématiques_compétences!$D$3:$BA$119,MATCH(Progression_Cycle4!AE$4,Problématiques_compétences!$D$3:$D$119,0),30)</f>
        <v>#N/A</v>
      </c>
      <c r="AF35" s="180" t="e">
        <f>INDEX(Problématiques_compétences!$D$3:$BA$119,MATCH(Progression_Cycle4!AF$4,Problématiques_compétences!$D$3:$D$119,0),30)</f>
        <v>#N/A</v>
      </c>
      <c r="AG35" s="180" t="e">
        <f>INDEX(Problématiques_compétences!$D$3:$BA$119,MATCH(Progression_Cycle4!AG$4,Problématiques_compétences!$D$3:$D$119,0),30)</f>
        <v>#N/A</v>
      </c>
      <c r="AH35" s="180" t="e">
        <f>INDEX(Problématiques_compétences!$D$3:$BA$119,MATCH(Progression_Cycle4!AH$4,Problématiques_compétences!$D$3:$D$119,0),30)</f>
        <v>#N/A</v>
      </c>
      <c r="AI35" s="180" t="e">
        <f>INDEX(Problématiques_compétences!$D$3:$BA$119,MATCH(Progression_Cycle4!AI$4,Problématiques_compétences!$D$3:$D$119,0),30)</f>
        <v>#N/A</v>
      </c>
      <c r="AJ35" s="180" t="e">
        <f>INDEX(Problématiques_compétences!$D$3:$BA$119,MATCH(Progression_Cycle4!AJ$4,Problématiques_compétences!$D$3:$D$119,0),30)</f>
        <v>#N/A</v>
      </c>
      <c r="AK35" s="180" t="e">
        <f>INDEX(Problématiques_compétences!$D$3:$BA$119,MATCH(Progression_Cycle4!AK$4,Problématiques_compétences!$D$3:$D$119,0),30)</f>
        <v>#N/A</v>
      </c>
      <c r="AL35" s="180" t="e">
        <f>INDEX(Problématiques_compétences!$D$3:$BA$119,MATCH(Progression_Cycle4!AL$4,Problématiques_compétences!$D$3:$D$119,0),30)</f>
        <v>#N/A</v>
      </c>
    </row>
    <row r="36" spans="1:38" x14ac:dyDescent="0.25">
      <c r="A36" s="100"/>
      <c r="B36" s="87" t="s">
        <v>164</v>
      </c>
      <c r="C36" s="93" t="s">
        <v>284</v>
      </c>
      <c r="D36" s="127"/>
      <c r="E36" s="126" t="s">
        <v>162</v>
      </c>
      <c r="F36" s="128"/>
      <c r="G36" s="129"/>
      <c r="H36" s="4">
        <f>COUNTIF(I36:AL36,"x")</f>
        <v>0</v>
      </c>
      <c r="I36" s="111" t="e">
        <f>INDEX(Problématiques_compétences!$D$3:$BA$119,MATCH(Progression_Cycle4!I$4,Problématiques_compétences!$D$3:$D$119,0),31)</f>
        <v>#N/A</v>
      </c>
      <c r="J36" s="111" t="e">
        <f>INDEX(Problématiques_compétences!$D$3:$BA$119,MATCH(Progression_Cycle4!J$4,Problématiques_compétences!$D$3:$D$119,0),31)</f>
        <v>#N/A</v>
      </c>
      <c r="K36" s="111" t="e">
        <f>INDEX(Problématiques_compétences!$D$3:$BA$119,MATCH(Progression_Cycle4!K$4,Problématiques_compétences!$D$3:$D$119,0),31)</f>
        <v>#N/A</v>
      </c>
      <c r="L36" s="111" t="e">
        <f>INDEX(Problématiques_compétences!$D$3:$BA$119,MATCH(Progression_Cycle4!L$4,Problématiques_compétences!$D$3:$D$119,0),31)</f>
        <v>#N/A</v>
      </c>
      <c r="M36" s="111" t="e">
        <f>INDEX(Problématiques_compétences!$D$3:$BA$119,MATCH(Progression_Cycle4!M$4,Problématiques_compétences!$D$3:$D$119,0),31)</f>
        <v>#N/A</v>
      </c>
      <c r="N36" s="111" t="e">
        <f>INDEX(Problématiques_compétences!$D$3:$BA$119,MATCH(Progression_Cycle4!N$4,Problématiques_compétences!$D$3:$D$119,0),31)</f>
        <v>#N/A</v>
      </c>
      <c r="O36" s="111" t="e">
        <f>INDEX(Problématiques_compétences!$D$3:$BA$119,MATCH(Progression_Cycle4!O$4,Problématiques_compétences!$D$3:$D$119,0),31)</f>
        <v>#N/A</v>
      </c>
      <c r="P36" s="111" t="e">
        <f>INDEX(Problématiques_compétences!$D$3:$BA$119,MATCH(Progression_Cycle4!P$4,Problématiques_compétences!$D$3:$D$119,0),31)</f>
        <v>#N/A</v>
      </c>
      <c r="Q36" s="111" t="e">
        <f>INDEX(Problématiques_compétences!$D$3:$BA$119,MATCH(Progression_Cycle4!Q$4,Problématiques_compétences!$D$3:$D$119,0),31)</f>
        <v>#N/A</v>
      </c>
      <c r="R36" s="111" t="e">
        <f>INDEX(Problématiques_compétences!$D$3:$BA$119,MATCH(Progression_Cycle4!R$4,Problématiques_compétences!$D$3:$D$119,0),31)</f>
        <v>#N/A</v>
      </c>
      <c r="S36" s="181">
        <f>INDEX(Problématiques_compétences!$D$3:$BA$119,MATCH(Progression_Cycle4!S$4,Problématiques_compétences!$D$3:$D$119,0),31)</f>
        <v>0</v>
      </c>
      <c r="T36" s="181">
        <f>INDEX(Problématiques_compétences!$D$3:$BA$119,MATCH(Progression_Cycle4!T$4,Problématiques_compétences!$D$3:$D$119,0),31)</f>
        <v>0</v>
      </c>
      <c r="U36" s="181" t="e">
        <f>INDEX(Problématiques_compétences!$D$3:$BA$119,MATCH(Progression_Cycle4!U$4,Problématiques_compétences!$D$3:$D$119,0),31)</f>
        <v>#N/A</v>
      </c>
      <c r="V36" s="181" t="e">
        <f>INDEX(Problématiques_compétences!$D$3:$BA$119,MATCH(Progression_Cycle4!V$4,Problématiques_compétences!$D$3:$D$119,0),31)</f>
        <v>#N/A</v>
      </c>
      <c r="W36" s="181" t="e">
        <f>INDEX(Problématiques_compétences!$D$3:$BA$119,MATCH(Progression_Cycle4!W$4,Problématiques_compétences!$D$3:$D$119,0),31)</f>
        <v>#N/A</v>
      </c>
      <c r="X36" s="181" t="e">
        <f>INDEX(Problématiques_compétences!$D$3:$BA$119,MATCH(Progression_Cycle4!X$4,Problématiques_compétences!$D$3:$D$119,0),31)</f>
        <v>#N/A</v>
      </c>
      <c r="Y36" s="181" t="e">
        <f>INDEX(Problématiques_compétences!$D$3:$BA$119,MATCH(Progression_Cycle4!Y$4,Problématiques_compétences!$D$3:$D$119,0),31)</f>
        <v>#N/A</v>
      </c>
      <c r="Z36" s="181" t="e">
        <f>INDEX(Problématiques_compétences!$D$3:$BA$119,MATCH(Progression_Cycle4!Z$4,Problématiques_compétences!$D$3:$D$119,0),31)</f>
        <v>#N/A</v>
      </c>
      <c r="AA36" s="181" t="e">
        <f>INDEX(Problématiques_compétences!$D$3:$BA$119,MATCH(Progression_Cycle4!AA$4,Problématiques_compétences!$D$3:$D$119,0),31)</f>
        <v>#N/A</v>
      </c>
      <c r="AB36" s="181" t="e">
        <f>INDEX(Problématiques_compétences!$D$3:$BA$119,MATCH(Progression_Cycle4!AB$4,Problématiques_compétences!$D$3:$D$119,0),31)</f>
        <v>#N/A</v>
      </c>
      <c r="AC36" s="180" t="e">
        <f>INDEX(Problématiques_compétences!$D$3:$BA$119,MATCH(Progression_Cycle4!AC$4,Problématiques_compétences!$D$3:$D$119,0),31)</f>
        <v>#N/A</v>
      </c>
      <c r="AD36" s="180" t="e">
        <f>INDEX(Problématiques_compétences!$D$3:$BA$119,MATCH(Progression_Cycle4!AD$4,Problématiques_compétences!$D$3:$D$119,0),31)</f>
        <v>#N/A</v>
      </c>
      <c r="AE36" s="180" t="e">
        <f>INDEX(Problématiques_compétences!$D$3:$BA$119,MATCH(Progression_Cycle4!AE$4,Problématiques_compétences!$D$3:$D$119,0),31)</f>
        <v>#N/A</v>
      </c>
      <c r="AF36" s="180" t="e">
        <f>INDEX(Problématiques_compétences!$D$3:$BA$119,MATCH(Progression_Cycle4!AF$4,Problématiques_compétences!$D$3:$D$119,0),31)</f>
        <v>#N/A</v>
      </c>
      <c r="AG36" s="180" t="e">
        <f>INDEX(Problématiques_compétences!$D$3:$BA$119,MATCH(Progression_Cycle4!AG$4,Problématiques_compétences!$D$3:$D$119,0),31)</f>
        <v>#N/A</v>
      </c>
      <c r="AH36" s="180" t="e">
        <f>INDEX(Problématiques_compétences!$D$3:$BA$119,MATCH(Progression_Cycle4!AH$4,Problématiques_compétences!$D$3:$D$119,0),31)</f>
        <v>#N/A</v>
      </c>
      <c r="AI36" s="180" t="e">
        <f>INDEX(Problématiques_compétences!$D$3:$BA$119,MATCH(Progression_Cycle4!AI$4,Problématiques_compétences!$D$3:$D$119,0),31)</f>
        <v>#N/A</v>
      </c>
      <c r="AJ36" s="180" t="e">
        <f>INDEX(Problématiques_compétences!$D$3:$BA$119,MATCH(Progression_Cycle4!AJ$4,Problématiques_compétences!$D$3:$D$119,0),31)</f>
        <v>#N/A</v>
      </c>
      <c r="AK36" s="180" t="e">
        <f>INDEX(Problématiques_compétences!$D$3:$BA$119,MATCH(Progression_Cycle4!AK$4,Problématiques_compétences!$D$3:$D$119,0),31)</f>
        <v>#N/A</v>
      </c>
      <c r="AL36" s="180" t="e">
        <f>INDEX(Problématiques_compétences!$D$3:$BA$119,MATCH(Progression_Cycle4!AL$4,Problématiques_compétences!$D$3:$D$119,0),31)</f>
        <v>#N/A</v>
      </c>
    </row>
    <row r="37" spans="1:38" ht="15.75" thickBot="1" x14ac:dyDescent="0.3">
      <c r="A37" s="101"/>
      <c r="B37" s="91" t="s">
        <v>163</v>
      </c>
      <c r="C37" s="149" t="s">
        <v>442</v>
      </c>
      <c r="D37" s="127"/>
      <c r="E37" s="126" t="s">
        <v>157</v>
      </c>
      <c r="F37" s="128"/>
      <c r="G37" s="129"/>
      <c r="H37" s="4">
        <f>COUNTIF(I37:AL37,"x")</f>
        <v>0</v>
      </c>
      <c r="I37" s="111" t="e">
        <f>INDEX(Problématiques_compétences!$D$3:$BA$119,MATCH(Progression_Cycle4!I$4,Problématiques_compétences!$D$3:$D$119,0),32)</f>
        <v>#N/A</v>
      </c>
      <c r="J37" s="111" t="e">
        <f>INDEX(Problématiques_compétences!$D$3:$BA$119,MATCH(Progression_Cycle4!J$4,Problématiques_compétences!$D$3:$D$119,0),32)</f>
        <v>#N/A</v>
      </c>
      <c r="K37" s="111" t="e">
        <f>INDEX(Problématiques_compétences!$D$3:$BA$119,MATCH(Progression_Cycle4!K$4,Problématiques_compétences!$D$3:$D$119,0),32)</f>
        <v>#N/A</v>
      </c>
      <c r="L37" s="111" t="e">
        <f>INDEX(Problématiques_compétences!$D$3:$BA$119,MATCH(Progression_Cycle4!L$4,Problématiques_compétences!$D$3:$D$119,0),32)</f>
        <v>#N/A</v>
      </c>
      <c r="M37" s="111" t="e">
        <f>INDEX(Problématiques_compétences!$D$3:$BA$119,MATCH(Progression_Cycle4!M$4,Problématiques_compétences!$D$3:$D$119,0),32)</f>
        <v>#N/A</v>
      </c>
      <c r="N37" s="111" t="e">
        <f>INDEX(Problématiques_compétences!$D$3:$BA$119,MATCH(Progression_Cycle4!N$4,Problématiques_compétences!$D$3:$D$119,0),32)</f>
        <v>#N/A</v>
      </c>
      <c r="O37" s="111" t="e">
        <f>INDEX(Problématiques_compétences!$D$3:$BA$119,MATCH(Progression_Cycle4!O$4,Problématiques_compétences!$D$3:$D$119,0),32)</f>
        <v>#N/A</v>
      </c>
      <c r="P37" s="111" t="e">
        <f>INDEX(Problématiques_compétences!$D$3:$BA$119,MATCH(Progression_Cycle4!P$4,Problématiques_compétences!$D$3:$D$119,0),32)</f>
        <v>#N/A</v>
      </c>
      <c r="Q37" s="111" t="e">
        <f>INDEX(Problématiques_compétences!$D$3:$BA$119,MATCH(Progression_Cycle4!Q$4,Problématiques_compétences!$D$3:$D$119,0),32)</f>
        <v>#N/A</v>
      </c>
      <c r="R37" s="111" t="e">
        <f>INDEX(Problématiques_compétences!$D$3:$BA$119,MATCH(Progression_Cycle4!R$4,Problématiques_compétences!$D$3:$D$119,0),32)</f>
        <v>#N/A</v>
      </c>
      <c r="S37" s="181">
        <f>INDEX(Problématiques_compétences!$D$3:$BA$119,MATCH(Progression_Cycle4!S$4,Problématiques_compétences!$D$3:$D$119,0),32)</f>
        <v>0</v>
      </c>
      <c r="T37" s="181">
        <f>INDEX(Problématiques_compétences!$D$3:$BA$119,MATCH(Progression_Cycle4!T$4,Problématiques_compétences!$D$3:$D$119,0),32)</f>
        <v>0</v>
      </c>
      <c r="U37" s="181" t="e">
        <f>INDEX(Problématiques_compétences!$D$3:$BA$119,MATCH(Progression_Cycle4!U$4,Problématiques_compétences!$D$3:$D$119,0),32)</f>
        <v>#N/A</v>
      </c>
      <c r="V37" s="181" t="e">
        <f>INDEX(Problématiques_compétences!$D$3:$BA$119,MATCH(Progression_Cycle4!V$4,Problématiques_compétences!$D$3:$D$119,0),32)</f>
        <v>#N/A</v>
      </c>
      <c r="W37" s="181" t="e">
        <f>INDEX(Problématiques_compétences!$D$3:$BA$119,MATCH(Progression_Cycle4!W$4,Problématiques_compétences!$D$3:$D$119,0),32)</f>
        <v>#N/A</v>
      </c>
      <c r="X37" s="181" t="e">
        <f>INDEX(Problématiques_compétences!$D$3:$BA$119,MATCH(Progression_Cycle4!X$4,Problématiques_compétences!$D$3:$D$119,0),32)</f>
        <v>#N/A</v>
      </c>
      <c r="Y37" s="181" t="e">
        <f>INDEX(Problématiques_compétences!$D$3:$BA$119,MATCH(Progression_Cycle4!Y$4,Problématiques_compétences!$D$3:$D$119,0),32)</f>
        <v>#N/A</v>
      </c>
      <c r="Z37" s="181" t="e">
        <f>INDEX(Problématiques_compétences!$D$3:$BA$119,MATCH(Progression_Cycle4!Z$4,Problématiques_compétences!$D$3:$D$119,0),32)</f>
        <v>#N/A</v>
      </c>
      <c r="AA37" s="181" t="e">
        <f>INDEX(Problématiques_compétences!$D$3:$BA$119,MATCH(Progression_Cycle4!AA$4,Problématiques_compétences!$D$3:$D$119,0),32)</f>
        <v>#N/A</v>
      </c>
      <c r="AB37" s="181" t="e">
        <f>INDEX(Problématiques_compétences!$D$3:$BA$119,MATCH(Progression_Cycle4!AB$4,Problématiques_compétences!$D$3:$D$119,0),32)</f>
        <v>#N/A</v>
      </c>
      <c r="AC37" s="180" t="e">
        <f>INDEX(Problématiques_compétences!$D$3:$BA$119,MATCH(Progression_Cycle4!AC$4,Problématiques_compétences!$D$3:$D$119,0),32)</f>
        <v>#N/A</v>
      </c>
      <c r="AD37" s="180" t="e">
        <f>INDEX(Problématiques_compétences!$D$3:$BA$119,MATCH(Progression_Cycle4!AD$4,Problématiques_compétences!$D$3:$D$119,0),32)</f>
        <v>#N/A</v>
      </c>
      <c r="AE37" s="180" t="e">
        <f>INDEX(Problématiques_compétences!$D$3:$BA$119,MATCH(Progression_Cycle4!AE$4,Problématiques_compétences!$D$3:$D$119,0),32)</f>
        <v>#N/A</v>
      </c>
      <c r="AF37" s="180" t="e">
        <f>INDEX(Problématiques_compétences!$D$3:$BA$119,MATCH(Progression_Cycle4!AF$4,Problématiques_compétences!$D$3:$D$119,0),32)</f>
        <v>#N/A</v>
      </c>
      <c r="AG37" s="180" t="e">
        <f>INDEX(Problématiques_compétences!$D$3:$BA$119,MATCH(Progression_Cycle4!AG$4,Problématiques_compétences!$D$3:$D$119,0),32)</f>
        <v>#N/A</v>
      </c>
      <c r="AH37" s="180" t="e">
        <f>INDEX(Problématiques_compétences!$D$3:$BA$119,MATCH(Progression_Cycle4!AH$4,Problématiques_compétences!$D$3:$D$119,0),32)</f>
        <v>#N/A</v>
      </c>
      <c r="AI37" s="180" t="e">
        <f>INDEX(Problématiques_compétences!$D$3:$BA$119,MATCH(Progression_Cycle4!AI$4,Problématiques_compétences!$D$3:$D$119,0),32)</f>
        <v>#N/A</v>
      </c>
      <c r="AJ37" s="180" t="e">
        <f>INDEX(Problématiques_compétences!$D$3:$BA$119,MATCH(Progression_Cycle4!AJ$4,Problématiques_compétences!$D$3:$D$119,0),32)</f>
        <v>#N/A</v>
      </c>
      <c r="AK37" s="180" t="e">
        <f>INDEX(Problématiques_compétences!$D$3:$BA$119,MATCH(Progression_Cycle4!AK$4,Problématiques_compétences!$D$3:$D$119,0),32)</f>
        <v>#N/A</v>
      </c>
      <c r="AL37" s="180" t="e">
        <f>INDEX(Problématiques_compétences!$D$3:$BA$119,MATCH(Progression_Cycle4!AL$4,Problématiques_compétences!$D$3:$D$119,0),32)</f>
        <v>#N/A</v>
      </c>
    </row>
    <row r="38" spans="1:38" x14ac:dyDescent="0.25">
      <c r="A38" s="665" t="s">
        <v>160</v>
      </c>
      <c r="B38" s="85">
        <v>7</v>
      </c>
      <c r="C38" s="86" t="s">
        <v>50</v>
      </c>
      <c r="D38" s="659"/>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1"/>
    </row>
    <row r="39" spans="1:38" x14ac:dyDescent="0.25">
      <c r="A39" s="673"/>
      <c r="B39" s="87" t="s">
        <v>158</v>
      </c>
      <c r="C39" s="88" t="s">
        <v>52</v>
      </c>
      <c r="D39" s="127"/>
      <c r="E39" s="126" t="s">
        <v>157</v>
      </c>
      <c r="F39" s="128"/>
      <c r="G39" s="129"/>
      <c r="H39" s="4">
        <f>COUNTIF(I39:AL39,"x")</f>
        <v>0</v>
      </c>
      <c r="I39" s="111" t="e">
        <f>INDEX(Problématiques_compétences!$D$3:$BA$119,MATCH(Progression_Cycle4!I$4,Problématiques_compétences!$D$3:$D$119,0),33)</f>
        <v>#N/A</v>
      </c>
      <c r="J39" s="111" t="e">
        <f>INDEX(Problématiques_compétences!$D$3:$BA$119,MATCH(Progression_Cycle4!J$4,Problématiques_compétences!$D$3:$D$119,0),33)</f>
        <v>#N/A</v>
      </c>
      <c r="K39" s="111" t="e">
        <f>INDEX(Problématiques_compétences!$D$3:$BA$119,MATCH(Progression_Cycle4!K$4,Problématiques_compétences!$D$3:$D$119,0),33)</f>
        <v>#N/A</v>
      </c>
      <c r="L39" s="111" t="e">
        <f>INDEX(Problématiques_compétences!$D$3:$BA$119,MATCH(Progression_Cycle4!L$4,Problématiques_compétences!$D$3:$D$119,0),33)</f>
        <v>#N/A</v>
      </c>
      <c r="M39" s="111" t="e">
        <f>INDEX(Problématiques_compétences!$D$3:$BA$119,MATCH(Progression_Cycle4!M$4,Problématiques_compétences!$D$3:$D$119,0),33)</f>
        <v>#N/A</v>
      </c>
      <c r="N39" s="111" t="e">
        <f>INDEX(Problématiques_compétences!$D$3:$BA$119,MATCH(Progression_Cycle4!N$4,Problématiques_compétences!$D$3:$D$119,0),33)</f>
        <v>#N/A</v>
      </c>
      <c r="O39" s="111" t="e">
        <f>INDEX(Problématiques_compétences!$D$3:$BA$119,MATCH(Progression_Cycle4!O$4,Problématiques_compétences!$D$3:$D$119,0),33)</f>
        <v>#N/A</v>
      </c>
      <c r="P39" s="111" t="e">
        <f>INDEX(Problématiques_compétences!$D$3:$BA$119,MATCH(Progression_Cycle4!P$4,Problématiques_compétences!$D$3:$D$119,0),33)</f>
        <v>#N/A</v>
      </c>
      <c r="Q39" s="111" t="e">
        <f>INDEX(Problématiques_compétences!$D$3:$BA$119,MATCH(Progression_Cycle4!Q$4,Problématiques_compétences!$D$3:$D$119,0),33)</f>
        <v>#N/A</v>
      </c>
      <c r="R39" s="111" t="e">
        <f>INDEX(Problématiques_compétences!$D$3:$BA$119,MATCH(Progression_Cycle4!R$4,Problématiques_compétences!$D$3:$D$119,0),33)</f>
        <v>#N/A</v>
      </c>
      <c r="S39" s="181">
        <f>INDEX(Problématiques_compétences!$D$3:$BA$119,MATCH(Progression_Cycle4!S$4,Problématiques_compétences!$D$3:$D$119,0),33)</f>
        <v>0</v>
      </c>
      <c r="T39" s="181">
        <f>INDEX(Problématiques_compétences!$D$3:$BA$119,MATCH(Progression_Cycle4!T$4,Problématiques_compétences!$D$3:$D$119,0),33)</f>
        <v>0</v>
      </c>
      <c r="U39" s="181" t="e">
        <f>INDEX(Problématiques_compétences!$D$3:$BA$119,MATCH(Progression_Cycle4!U$4,Problématiques_compétences!$D$3:$D$119,0),33)</f>
        <v>#N/A</v>
      </c>
      <c r="V39" s="181" t="e">
        <f>INDEX(Problématiques_compétences!$D$3:$BA$119,MATCH(Progression_Cycle4!V$4,Problématiques_compétences!$D$3:$D$119,0),33)</f>
        <v>#N/A</v>
      </c>
      <c r="W39" s="181" t="e">
        <f>INDEX(Problématiques_compétences!$D$3:$BA$119,MATCH(Progression_Cycle4!W$4,Problématiques_compétences!$D$3:$D$119,0),33)</f>
        <v>#N/A</v>
      </c>
      <c r="X39" s="181" t="e">
        <f>INDEX(Problématiques_compétences!$D$3:$BA$119,MATCH(Progression_Cycle4!X$4,Problématiques_compétences!$D$3:$D$119,0),33)</f>
        <v>#N/A</v>
      </c>
      <c r="Y39" s="181" t="e">
        <f>INDEX(Problématiques_compétences!$D$3:$BA$119,MATCH(Progression_Cycle4!Y$4,Problématiques_compétences!$D$3:$D$119,0),33)</f>
        <v>#N/A</v>
      </c>
      <c r="Z39" s="181" t="e">
        <f>INDEX(Problématiques_compétences!$D$3:$BA$119,MATCH(Progression_Cycle4!Z$4,Problématiques_compétences!$D$3:$D$119,0),33)</f>
        <v>#N/A</v>
      </c>
      <c r="AA39" s="181" t="e">
        <f>INDEX(Problématiques_compétences!$D$3:$BA$119,MATCH(Progression_Cycle4!AA$4,Problématiques_compétences!$D$3:$D$119,0),33)</f>
        <v>#N/A</v>
      </c>
      <c r="AB39" s="181" t="e">
        <f>INDEX(Problématiques_compétences!$D$3:$BA$119,MATCH(Progression_Cycle4!AB$4,Problématiques_compétences!$D$3:$D$119,0),33)</f>
        <v>#N/A</v>
      </c>
      <c r="AC39" s="180" t="e">
        <f>INDEX(Problématiques_compétences!$D$3:$BA$119,MATCH(Progression_Cycle4!AC$4,Problématiques_compétences!$D$3:$D$119,0),33)</f>
        <v>#N/A</v>
      </c>
      <c r="AD39" s="180" t="e">
        <f>INDEX(Problématiques_compétences!$D$3:$BA$119,MATCH(Progression_Cycle4!AD$4,Problématiques_compétences!$D$3:$D$119,0),33)</f>
        <v>#N/A</v>
      </c>
      <c r="AE39" s="180" t="e">
        <f>INDEX(Problématiques_compétences!$D$3:$BA$119,MATCH(Progression_Cycle4!AE$4,Problématiques_compétences!$D$3:$D$119,0),33)</f>
        <v>#N/A</v>
      </c>
      <c r="AF39" s="180" t="e">
        <f>INDEX(Problématiques_compétences!$D$3:$BA$119,MATCH(Progression_Cycle4!AF$4,Problématiques_compétences!$D$3:$D$119,0),33)</f>
        <v>#N/A</v>
      </c>
      <c r="AG39" s="180" t="e">
        <f>INDEX(Problématiques_compétences!$D$3:$BA$119,MATCH(Progression_Cycle4!AG$4,Problématiques_compétences!$D$3:$D$119,0),33)</f>
        <v>#N/A</v>
      </c>
      <c r="AH39" s="180" t="e">
        <f>INDEX(Problématiques_compétences!$D$3:$BA$119,MATCH(Progression_Cycle4!AH$4,Problématiques_compétences!$D$3:$D$119,0),33)</f>
        <v>#N/A</v>
      </c>
      <c r="AI39" s="180" t="e">
        <f>INDEX(Problématiques_compétences!$D$3:$BA$119,MATCH(Progression_Cycle4!AI$4,Problématiques_compétences!$D$3:$D$119,0),33)</f>
        <v>#N/A</v>
      </c>
      <c r="AJ39" s="180" t="e">
        <f>INDEX(Problématiques_compétences!$D$3:$BA$119,MATCH(Progression_Cycle4!AJ$4,Problématiques_compétences!$D$3:$D$119,0),33)</f>
        <v>#N/A</v>
      </c>
      <c r="AK39" s="180" t="e">
        <f>INDEX(Problématiques_compétences!$D$3:$BA$119,MATCH(Progression_Cycle4!AK$4,Problématiques_compétences!$D$3:$D$119,0),33)</f>
        <v>#N/A</v>
      </c>
      <c r="AL39" s="180" t="e">
        <f>INDEX(Problématiques_compétences!$D$3:$BA$119,MATCH(Progression_Cycle4!AL$4,Problématiques_compétences!$D$3:$D$119,0),33)</f>
        <v>#N/A</v>
      </c>
    </row>
    <row r="40" spans="1:38" ht="30.75" thickBot="1" x14ac:dyDescent="0.3">
      <c r="A40" s="674"/>
      <c r="B40" s="91" t="s">
        <v>155</v>
      </c>
      <c r="C40" s="102" t="s">
        <v>51</v>
      </c>
      <c r="D40" s="132"/>
      <c r="E40" s="133" t="s">
        <v>152</v>
      </c>
      <c r="F40" s="134"/>
      <c r="G40" s="135"/>
      <c r="H40" s="4">
        <f>COUNTIF(I40:AL40,"x")</f>
        <v>0</v>
      </c>
      <c r="I40" s="111" t="e">
        <f>INDEX(Problématiques_compétences!$D$3:$BA$119,MATCH(Progression_Cycle4!I$4,Problématiques_compétences!$D$3:$D$119,0),34)</f>
        <v>#N/A</v>
      </c>
      <c r="J40" s="111" t="e">
        <f>INDEX(Problématiques_compétences!$D$3:$BA$119,MATCH(Progression_Cycle4!J$4,Problématiques_compétences!$D$3:$D$119,0),34)</f>
        <v>#N/A</v>
      </c>
      <c r="K40" s="111" t="e">
        <f>INDEX(Problématiques_compétences!$D$3:$BA$119,MATCH(Progression_Cycle4!K$4,Problématiques_compétences!$D$3:$D$119,0),34)</f>
        <v>#N/A</v>
      </c>
      <c r="L40" s="111" t="e">
        <f>INDEX(Problématiques_compétences!$D$3:$BA$119,MATCH(Progression_Cycle4!L$4,Problématiques_compétences!$D$3:$D$119,0),34)</f>
        <v>#N/A</v>
      </c>
      <c r="M40" s="111" t="e">
        <f>INDEX(Problématiques_compétences!$D$3:$BA$119,MATCH(Progression_Cycle4!M$4,Problématiques_compétences!$D$3:$D$119,0),34)</f>
        <v>#N/A</v>
      </c>
      <c r="N40" s="111" t="e">
        <f>INDEX(Problématiques_compétences!$D$3:$BA$119,MATCH(Progression_Cycle4!N$4,Problématiques_compétences!$D$3:$D$119,0),34)</f>
        <v>#N/A</v>
      </c>
      <c r="O40" s="111" t="e">
        <f>INDEX(Problématiques_compétences!$D$3:$BA$119,MATCH(Progression_Cycle4!O$4,Problématiques_compétences!$D$3:$D$119,0),34)</f>
        <v>#N/A</v>
      </c>
      <c r="P40" s="111" t="e">
        <f>INDEX(Problématiques_compétences!$D$3:$BA$119,MATCH(Progression_Cycle4!P$4,Problématiques_compétences!$D$3:$D$119,0),34)</f>
        <v>#N/A</v>
      </c>
      <c r="Q40" s="111" t="e">
        <f>INDEX(Problématiques_compétences!$D$3:$BA$119,MATCH(Progression_Cycle4!Q$4,Problématiques_compétences!$D$3:$D$119,0),34)</f>
        <v>#N/A</v>
      </c>
      <c r="R40" s="111" t="e">
        <f>INDEX(Problématiques_compétences!$D$3:$BA$119,MATCH(Progression_Cycle4!R$4,Problématiques_compétences!$D$3:$D$119,0),34)</f>
        <v>#N/A</v>
      </c>
      <c r="S40" s="181">
        <f>INDEX(Problématiques_compétences!$D$3:$BA$119,MATCH(Progression_Cycle4!S$4,Problématiques_compétences!$D$3:$D$119,0),34)</f>
        <v>0</v>
      </c>
      <c r="T40" s="181">
        <f>INDEX(Problématiques_compétences!$D$3:$BA$119,MATCH(Progression_Cycle4!T$4,Problématiques_compétences!$D$3:$D$119,0),34)</f>
        <v>0</v>
      </c>
      <c r="U40" s="181" t="e">
        <f>INDEX(Problématiques_compétences!$D$3:$BA$119,MATCH(Progression_Cycle4!U$4,Problématiques_compétences!$D$3:$D$119,0),34)</f>
        <v>#N/A</v>
      </c>
      <c r="V40" s="181" t="e">
        <f>INDEX(Problématiques_compétences!$D$3:$BA$119,MATCH(Progression_Cycle4!V$4,Problématiques_compétences!$D$3:$D$119,0),34)</f>
        <v>#N/A</v>
      </c>
      <c r="W40" s="181" t="e">
        <f>INDEX(Problématiques_compétences!$D$3:$BA$119,MATCH(Progression_Cycle4!W$4,Problématiques_compétences!$D$3:$D$119,0),34)</f>
        <v>#N/A</v>
      </c>
      <c r="X40" s="181" t="e">
        <f>INDEX(Problématiques_compétences!$D$3:$BA$119,MATCH(Progression_Cycle4!X$4,Problématiques_compétences!$D$3:$D$119,0),34)</f>
        <v>#N/A</v>
      </c>
      <c r="Y40" s="181" t="e">
        <f>INDEX(Problématiques_compétences!$D$3:$BA$119,MATCH(Progression_Cycle4!Y$4,Problématiques_compétences!$D$3:$D$119,0),34)</f>
        <v>#N/A</v>
      </c>
      <c r="Z40" s="181" t="e">
        <f>INDEX(Problématiques_compétences!$D$3:$BA$119,MATCH(Progression_Cycle4!Z$4,Problématiques_compétences!$D$3:$D$119,0),34)</f>
        <v>#N/A</v>
      </c>
      <c r="AA40" s="181" t="e">
        <f>INDEX(Problématiques_compétences!$D$3:$BA$119,MATCH(Progression_Cycle4!AA$4,Problématiques_compétences!$D$3:$D$119,0),34)</f>
        <v>#N/A</v>
      </c>
      <c r="AB40" s="181" t="e">
        <f>INDEX(Problématiques_compétences!$D$3:$BA$119,MATCH(Progression_Cycle4!AB$4,Problématiques_compétences!$D$3:$D$119,0),34)</f>
        <v>#N/A</v>
      </c>
      <c r="AC40" s="180" t="e">
        <f>INDEX(Problématiques_compétences!$D$3:$BA$119,MATCH(Progression_Cycle4!AC$4,Problématiques_compétences!$D$3:$D$119,0),34)</f>
        <v>#N/A</v>
      </c>
      <c r="AD40" s="180" t="e">
        <f>INDEX(Problématiques_compétences!$D$3:$BA$119,MATCH(Progression_Cycle4!AD$4,Problématiques_compétences!$D$3:$D$119,0),34)</f>
        <v>#N/A</v>
      </c>
      <c r="AE40" s="180" t="e">
        <f>INDEX(Problématiques_compétences!$D$3:$BA$119,MATCH(Progression_Cycle4!AE$4,Problématiques_compétences!$D$3:$D$119,0),34)</f>
        <v>#N/A</v>
      </c>
      <c r="AF40" s="180" t="e">
        <f>INDEX(Problématiques_compétences!$D$3:$BA$119,MATCH(Progression_Cycle4!AF$4,Problématiques_compétences!$D$3:$D$119,0),34)</f>
        <v>#N/A</v>
      </c>
      <c r="AG40" s="180" t="e">
        <f>INDEX(Problématiques_compétences!$D$3:$BA$119,MATCH(Progression_Cycle4!AG$4,Problématiques_compétences!$D$3:$D$119,0),34)</f>
        <v>#N/A</v>
      </c>
      <c r="AH40" s="180" t="e">
        <f>INDEX(Problématiques_compétences!$D$3:$BA$119,MATCH(Progression_Cycle4!AH$4,Problématiques_compétences!$D$3:$D$119,0),34)</f>
        <v>#N/A</v>
      </c>
      <c r="AI40" s="180" t="e">
        <f>INDEX(Problématiques_compétences!$D$3:$BA$119,MATCH(Progression_Cycle4!AI$4,Problématiques_compétences!$D$3:$D$119,0),34)</f>
        <v>#N/A</v>
      </c>
      <c r="AJ40" s="180" t="e">
        <f>INDEX(Problématiques_compétences!$D$3:$BA$119,MATCH(Progression_Cycle4!AJ$4,Problématiques_compétences!$D$3:$D$119,0),34)</f>
        <v>#N/A</v>
      </c>
      <c r="AK40" s="180" t="e">
        <f>INDEX(Problématiques_compétences!$D$3:$BA$119,MATCH(Progression_Cycle4!AK$4,Problématiques_compétences!$D$3:$D$119,0),34)</f>
        <v>#N/A</v>
      </c>
      <c r="AL40" s="180" t="e">
        <f>INDEX(Problématiques_compétences!$D$3:$BA$119,MATCH(Progression_Cycle4!AL$4,Problématiques_compétences!$D$3:$D$119,0),34)</f>
        <v>#N/A</v>
      </c>
    </row>
    <row r="41" spans="1:38" x14ac:dyDescent="0.25">
      <c r="A41" s="84"/>
      <c r="B41" s="84"/>
      <c r="C41" s="84"/>
      <c r="D41" s="662"/>
      <c r="E41" s="663"/>
      <c r="F41" s="663"/>
      <c r="G41" s="663"/>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1"/>
    </row>
    <row r="42" spans="1:38" ht="30" x14ac:dyDescent="0.25">
      <c r="A42" s="84"/>
      <c r="B42" s="103" t="s">
        <v>325</v>
      </c>
      <c r="C42" s="78" t="s">
        <v>59</v>
      </c>
      <c r="D42" s="128"/>
      <c r="E42" s="128"/>
      <c r="F42" s="123" t="s">
        <v>128</v>
      </c>
      <c r="G42" s="128"/>
      <c r="H42" s="112">
        <f t="shared" ref="H42:H47" si="1">COUNTIF(I42:AL42,"x")</f>
        <v>0</v>
      </c>
      <c r="I42" s="111" t="e">
        <f>INDEX(Problématiques_compétences!$D$3:$BA$119,MATCH(Progression_Cycle4!I$4,Problématiques_compétences!$D$3:$D$119,0),7)</f>
        <v>#N/A</v>
      </c>
      <c r="J42" s="111" t="e">
        <f>INDEX(Problématiques_compétences!$D$3:$BA$119,MATCH(Progression_Cycle4!J$4,Problématiques_compétences!$D$3:$D$119,0),7)</f>
        <v>#N/A</v>
      </c>
      <c r="K42" s="111" t="e">
        <f>INDEX(Problématiques_compétences!$D$3:$BA$119,MATCH(Progression_Cycle4!K$4,Problématiques_compétences!$D$3:$D$119,0),7)</f>
        <v>#N/A</v>
      </c>
      <c r="L42" s="111" t="e">
        <f>INDEX(Problématiques_compétences!$D$3:$BA$119,MATCH(Progression_Cycle4!L$4,Problématiques_compétences!$D$3:$D$119,0),7)</f>
        <v>#N/A</v>
      </c>
      <c r="M42" s="111" t="e">
        <f>INDEX(Problématiques_compétences!$D$3:$BA$119,MATCH(Progression_Cycle4!M$4,Problématiques_compétences!$D$3:$D$119,0),7)</f>
        <v>#N/A</v>
      </c>
      <c r="N42" s="111" t="e">
        <f>INDEX(Problématiques_compétences!$D$3:$BA$119,MATCH(Progression_Cycle4!N$4,Problématiques_compétences!$D$3:$D$119,0),7)</f>
        <v>#N/A</v>
      </c>
      <c r="O42" s="111" t="e">
        <f>INDEX(Problématiques_compétences!$D$3:$BA$119,MATCH(Progression_Cycle4!O$4,Problématiques_compétences!$D$3:$D$119,0),7)</f>
        <v>#N/A</v>
      </c>
      <c r="P42" s="111" t="e">
        <f>INDEX(Problématiques_compétences!$D$3:$BA$119,MATCH(Progression_Cycle4!P$4,Problématiques_compétences!$D$3:$D$119,0),7)</f>
        <v>#N/A</v>
      </c>
      <c r="Q42" s="111" t="e">
        <f>INDEX(Problématiques_compétences!$D$3:$BA$119,MATCH(Progression_Cycle4!Q$4,Problématiques_compétences!$D$3:$D$119,0),7)</f>
        <v>#N/A</v>
      </c>
      <c r="R42" s="111" t="e">
        <f>INDEX(Problématiques_compétences!$D$3:$BA$119,MATCH(Progression_Cycle4!R$4,Problématiques_compétences!$D$3:$D$119,0),7)</f>
        <v>#N/A</v>
      </c>
      <c r="S42" s="181">
        <f>INDEX(Problématiques_compétences!$D$3:$BA$119,MATCH(Progression_Cycle4!S$4,Problématiques_compétences!$D$3:$D$119,0),7)</f>
        <v>0</v>
      </c>
      <c r="T42" s="181">
        <f>INDEX(Problématiques_compétences!$D$3:$BA$119,MATCH(Progression_Cycle4!T$4,Problématiques_compétences!$D$3:$D$119,0),7)</f>
        <v>0</v>
      </c>
      <c r="U42" s="181" t="e">
        <f>INDEX(Problématiques_compétences!$D$3:$BA$119,MATCH(Progression_Cycle4!U$4,Problématiques_compétences!$D$3:$D$119,0),7)</f>
        <v>#N/A</v>
      </c>
      <c r="V42" s="181" t="e">
        <f>INDEX(Problématiques_compétences!$D$3:$BA$119,MATCH(Progression_Cycle4!V$4,Problématiques_compétences!$D$3:$D$119,0),7)</f>
        <v>#N/A</v>
      </c>
      <c r="W42" s="181" t="e">
        <f>INDEX(Problématiques_compétences!$D$3:$BA$119,MATCH(Progression_Cycle4!W$4,Problématiques_compétences!$D$3:$D$119,0),7)</f>
        <v>#N/A</v>
      </c>
      <c r="X42" s="181" t="e">
        <f>INDEX(Problématiques_compétences!$D$3:$BA$119,MATCH(Progression_Cycle4!X$4,Problématiques_compétences!$D$3:$D$119,0),7)</f>
        <v>#N/A</v>
      </c>
      <c r="Y42" s="181" t="e">
        <f>INDEX(Problématiques_compétences!$D$3:$BA$119,MATCH(Progression_Cycle4!Y$4,Problématiques_compétences!$D$3:$D$119,0),7)</f>
        <v>#N/A</v>
      </c>
      <c r="Z42" s="181" t="e">
        <f>INDEX(Problématiques_compétences!$D$3:$BA$119,MATCH(Progression_Cycle4!Z$4,Problématiques_compétences!$D$3:$D$119,0),7)</f>
        <v>#N/A</v>
      </c>
      <c r="AA42" s="181" t="e">
        <f>INDEX(Problématiques_compétences!$D$3:$BA$119,MATCH(Progression_Cycle4!AA$4,Problématiques_compétences!$D$3:$D$119,0),7)</f>
        <v>#N/A</v>
      </c>
      <c r="AB42" s="181" t="e">
        <f>INDEX(Problématiques_compétences!$D$3:$BA$119,MATCH(Progression_Cycle4!AB$4,Problématiques_compétences!$D$3:$D$119,0),7)</f>
        <v>#N/A</v>
      </c>
      <c r="AC42" s="180" t="e">
        <f>INDEX(Problématiques_compétences!$D$3:$BA$119,MATCH(Progression_Cycle4!AC$4,Problématiques_compétences!$D$3:$D$119,0),7)</f>
        <v>#N/A</v>
      </c>
      <c r="AD42" s="180" t="e">
        <f>INDEX(Problématiques_compétences!$D$3:$BA$119,MATCH(Progression_Cycle4!AD$4,Problématiques_compétences!$D$3:$D$119,0),7)</f>
        <v>#N/A</v>
      </c>
      <c r="AE42" s="180" t="e">
        <f>INDEX(Problématiques_compétences!$D$3:$BA$119,MATCH(Progression_Cycle4!AE$4,Problématiques_compétences!$D$3:$D$119,0),7)</f>
        <v>#N/A</v>
      </c>
      <c r="AF42" s="180" t="e">
        <f>INDEX(Problématiques_compétences!$D$3:$BA$119,MATCH(Progression_Cycle4!AF$4,Problématiques_compétences!$D$3:$D$119,0),7)</f>
        <v>#N/A</v>
      </c>
      <c r="AG42" s="180" t="e">
        <f>INDEX(Problématiques_compétences!$D$3:$BA$119,MATCH(Progression_Cycle4!AG$4,Problématiques_compétences!$D$3:$D$119,0),7)</f>
        <v>#N/A</v>
      </c>
      <c r="AH42" s="180" t="e">
        <f>INDEX(Problématiques_compétences!$D$3:$BA$119,MATCH(Progression_Cycle4!AH$4,Problématiques_compétences!$D$3:$D$119,0),7)</f>
        <v>#N/A</v>
      </c>
      <c r="AI42" s="180" t="e">
        <f>INDEX(Problématiques_compétences!$D$3:$BA$119,MATCH(Progression_Cycle4!AI$4,Problématiques_compétences!$D$3:$D$119,0),7)</f>
        <v>#N/A</v>
      </c>
      <c r="AJ42" s="180" t="e">
        <f>INDEX(Problématiques_compétences!$D$3:$BA$119,MATCH(Progression_Cycle4!AJ$4,Problématiques_compétences!$D$3:$D$119,0),7)</f>
        <v>#N/A</v>
      </c>
      <c r="AK42" s="180" t="e">
        <f>INDEX(Problématiques_compétences!$D$3:$BA$119,MATCH(Progression_Cycle4!AK$4,Problématiques_compétences!$D$3:$D$119,0),7)</f>
        <v>#N/A</v>
      </c>
      <c r="AL42" s="180" t="e">
        <f>INDEX(Problématiques_compétences!$D$3:$BA$119,MATCH(Progression_Cycle4!AL$4,Problématiques_compétences!$D$3:$D$119,0),7)</f>
        <v>#N/A</v>
      </c>
    </row>
    <row r="43" spans="1:38" ht="30" x14ac:dyDescent="0.25">
      <c r="A43" s="84"/>
      <c r="B43" s="25" t="s">
        <v>326</v>
      </c>
      <c r="C43" s="142" t="s">
        <v>36</v>
      </c>
      <c r="D43" s="128"/>
      <c r="E43" s="128"/>
      <c r="F43" s="123" t="s">
        <v>121</v>
      </c>
      <c r="G43" s="128"/>
      <c r="H43" s="112">
        <f t="shared" si="1"/>
        <v>0</v>
      </c>
      <c r="I43" s="111" t="e">
        <f>INDEX(Problématiques_compétences!$D$3:$BA$119,MATCH(Progression_Cycle4!I$4,Problématiques_compétences!$D$3:$D$119,0),8)</f>
        <v>#N/A</v>
      </c>
      <c r="J43" s="111" t="e">
        <f>INDEX(Problématiques_compétences!$D$3:$BA$119,MATCH(Progression_Cycle4!J$4,Problématiques_compétences!$D$3:$D$119,0),8)</f>
        <v>#N/A</v>
      </c>
      <c r="K43" s="111" t="e">
        <f>INDEX(Problématiques_compétences!$D$3:$BA$119,MATCH(Progression_Cycle4!K$4,Problématiques_compétences!$D$3:$D$119,0),8)</f>
        <v>#N/A</v>
      </c>
      <c r="L43" s="111" t="e">
        <f>INDEX(Problématiques_compétences!$D$3:$BA$119,MATCH(Progression_Cycle4!L$4,Problématiques_compétences!$D$3:$D$119,0),8)</f>
        <v>#N/A</v>
      </c>
      <c r="M43" s="111" t="e">
        <f>INDEX(Problématiques_compétences!$D$3:$BA$119,MATCH(Progression_Cycle4!M$4,Problématiques_compétences!$D$3:$D$119,0),8)</f>
        <v>#N/A</v>
      </c>
      <c r="N43" s="111" t="e">
        <f>INDEX(Problématiques_compétences!$D$3:$BA$119,MATCH(Progression_Cycle4!N$4,Problématiques_compétences!$D$3:$D$119,0),8)</f>
        <v>#N/A</v>
      </c>
      <c r="O43" s="111" t="e">
        <f>INDEX(Problématiques_compétences!$D$3:$BA$119,MATCH(Progression_Cycle4!O$4,Problématiques_compétences!$D$3:$D$119,0),8)</f>
        <v>#N/A</v>
      </c>
      <c r="P43" s="111" t="e">
        <f>INDEX(Problématiques_compétences!$D$3:$BA$119,MATCH(Progression_Cycle4!P$4,Problématiques_compétences!$D$3:$D$119,0),8)</f>
        <v>#N/A</v>
      </c>
      <c r="Q43" s="111" t="e">
        <f>INDEX(Problématiques_compétences!$D$3:$BA$119,MATCH(Progression_Cycle4!Q$4,Problématiques_compétences!$D$3:$D$119,0),8)</f>
        <v>#N/A</v>
      </c>
      <c r="R43" s="111" t="e">
        <f>INDEX(Problématiques_compétences!$D$3:$BA$119,MATCH(Progression_Cycle4!R$4,Problématiques_compétences!$D$3:$D$119,0),8)</f>
        <v>#N/A</v>
      </c>
      <c r="S43" s="181">
        <f>INDEX(Problématiques_compétences!$D$3:$BA$119,MATCH(Progression_Cycle4!S$4,Problématiques_compétences!$D$3:$D$119,0),8)</f>
        <v>0</v>
      </c>
      <c r="T43" s="181">
        <f>INDEX(Problématiques_compétences!$D$3:$BA$119,MATCH(Progression_Cycle4!T$4,Problématiques_compétences!$D$3:$D$119,0),8)</f>
        <v>0</v>
      </c>
      <c r="U43" s="181" t="e">
        <f>INDEX(Problématiques_compétences!$D$3:$BA$119,MATCH(Progression_Cycle4!U$4,Problématiques_compétences!$D$3:$D$119,0),8)</f>
        <v>#N/A</v>
      </c>
      <c r="V43" s="181" t="e">
        <f>INDEX(Problématiques_compétences!$D$3:$BA$119,MATCH(Progression_Cycle4!V$4,Problématiques_compétences!$D$3:$D$119,0),8)</f>
        <v>#N/A</v>
      </c>
      <c r="W43" s="181" t="e">
        <f>INDEX(Problématiques_compétences!$D$3:$BA$119,MATCH(Progression_Cycle4!W$4,Problématiques_compétences!$D$3:$D$119,0),8)</f>
        <v>#N/A</v>
      </c>
      <c r="X43" s="181" t="e">
        <f>INDEX(Problématiques_compétences!$D$3:$BA$119,MATCH(Progression_Cycle4!X$4,Problématiques_compétences!$D$3:$D$119,0),8)</f>
        <v>#N/A</v>
      </c>
      <c r="Y43" s="181" t="e">
        <f>INDEX(Problématiques_compétences!$D$3:$BA$119,MATCH(Progression_Cycle4!Y$4,Problématiques_compétences!$D$3:$D$119,0),8)</f>
        <v>#N/A</v>
      </c>
      <c r="Z43" s="181" t="e">
        <f>INDEX(Problématiques_compétences!$D$3:$BA$119,MATCH(Progression_Cycle4!Z$4,Problématiques_compétences!$D$3:$D$119,0),8)</f>
        <v>#N/A</v>
      </c>
      <c r="AA43" s="181" t="e">
        <f>INDEX(Problématiques_compétences!$D$3:$BA$119,MATCH(Progression_Cycle4!AA$4,Problématiques_compétences!$D$3:$D$119,0),8)</f>
        <v>#N/A</v>
      </c>
      <c r="AB43" s="181" t="e">
        <f>INDEX(Problématiques_compétences!$D$3:$BA$119,MATCH(Progression_Cycle4!AB$4,Problématiques_compétences!$D$3:$D$119,0),8)</f>
        <v>#N/A</v>
      </c>
      <c r="AC43" s="180" t="e">
        <f>INDEX(Problématiques_compétences!$D$3:$BA$119,MATCH(Progression_Cycle4!AC$4,Problématiques_compétences!$D$3:$D$119,0),8)</f>
        <v>#N/A</v>
      </c>
      <c r="AD43" s="180" t="e">
        <f>INDEX(Problématiques_compétences!$D$3:$BA$119,MATCH(Progression_Cycle4!AD$4,Problématiques_compétences!$D$3:$D$119,0),8)</f>
        <v>#N/A</v>
      </c>
      <c r="AE43" s="180" t="e">
        <f>INDEX(Problématiques_compétences!$D$3:$BA$119,MATCH(Progression_Cycle4!AE$4,Problématiques_compétences!$D$3:$D$119,0),8)</f>
        <v>#N/A</v>
      </c>
      <c r="AF43" s="180" t="e">
        <f>INDEX(Problématiques_compétences!$D$3:$BA$119,MATCH(Progression_Cycle4!AF$4,Problématiques_compétences!$D$3:$D$119,0),8)</f>
        <v>#N/A</v>
      </c>
      <c r="AG43" s="180" t="e">
        <f>INDEX(Problématiques_compétences!$D$3:$BA$119,MATCH(Progression_Cycle4!AG$4,Problématiques_compétences!$D$3:$D$119,0),8)</f>
        <v>#N/A</v>
      </c>
      <c r="AH43" s="180" t="e">
        <f>INDEX(Problématiques_compétences!$D$3:$BA$119,MATCH(Progression_Cycle4!AH$4,Problématiques_compétences!$D$3:$D$119,0),8)</f>
        <v>#N/A</v>
      </c>
      <c r="AI43" s="180" t="e">
        <f>INDEX(Problématiques_compétences!$D$3:$BA$119,MATCH(Progression_Cycle4!AI$4,Problématiques_compétences!$D$3:$D$119,0),8)</f>
        <v>#N/A</v>
      </c>
      <c r="AJ43" s="180" t="e">
        <f>INDEX(Problématiques_compétences!$D$3:$BA$119,MATCH(Progression_Cycle4!AJ$4,Problématiques_compétences!$D$3:$D$119,0),8)</f>
        <v>#N/A</v>
      </c>
      <c r="AK43" s="180" t="e">
        <f>INDEX(Problématiques_compétences!$D$3:$BA$119,MATCH(Progression_Cycle4!AK$4,Problématiques_compétences!$D$3:$D$119,0),8)</f>
        <v>#N/A</v>
      </c>
      <c r="AL43" s="180" t="e">
        <f>INDEX(Problématiques_compétences!$D$3:$BA$119,MATCH(Progression_Cycle4!AL$4,Problématiques_compétences!$D$3:$D$119,0),8)</f>
        <v>#N/A</v>
      </c>
    </row>
    <row r="44" spans="1:38" ht="30" x14ac:dyDescent="0.25">
      <c r="A44" s="84"/>
      <c r="B44" s="103" t="s">
        <v>327</v>
      </c>
      <c r="C44" s="142" t="s">
        <v>63</v>
      </c>
      <c r="D44" s="128"/>
      <c r="E44" s="128"/>
      <c r="F44" s="123" t="s">
        <v>99</v>
      </c>
      <c r="G44" s="128"/>
      <c r="H44" s="112">
        <f t="shared" si="1"/>
        <v>0</v>
      </c>
      <c r="I44" s="111" t="e">
        <f>INDEX(Problématiques_compétences!$D$3:$BA$119,MATCH(Progression_Cycle4!I$4,Problématiques_compétences!$D$3:$D$119,0),9)</f>
        <v>#N/A</v>
      </c>
      <c r="J44" s="111" t="e">
        <f>INDEX(Problématiques_compétences!$D$3:$BA$119,MATCH(Progression_Cycle4!J$4,Problématiques_compétences!$D$3:$D$119,0),9)</f>
        <v>#N/A</v>
      </c>
      <c r="K44" s="111" t="e">
        <f>INDEX(Problématiques_compétences!$D$3:$BA$119,MATCH(Progression_Cycle4!K$4,Problématiques_compétences!$D$3:$D$119,0),9)</f>
        <v>#N/A</v>
      </c>
      <c r="L44" s="111" t="e">
        <f>INDEX(Problématiques_compétences!$D$3:$BA$119,MATCH(Progression_Cycle4!L$4,Problématiques_compétences!$D$3:$D$119,0),9)</f>
        <v>#N/A</v>
      </c>
      <c r="M44" s="111" t="e">
        <f>INDEX(Problématiques_compétences!$D$3:$BA$119,MATCH(Progression_Cycle4!M$4,Problématiques_compétences!$D$3:$D$119,0),9)</f>
        <v>#N/A</v>
      </c>
      <c r="N44" s="111" t="e">
        <f>INDEX(Problématiques_compétences!$D$3:$BA$119,MATCH(Progression_Cycle4!N$4,Problématiques_compétences!$D$3:$D$119,0),9)</f>
        <v>#N/A</v>
      </c>
      <c r="O44" s="111" t="e">
        <f>INDEX(Problématiques_compétences!$D$3:$BA$119,MATCH(Progression_Cycle4!O$4,Problématiques_compétences!$D$3:$D$119,0),9)</f>
        <v>#N/A</v>
      </c>
      <c r="P44" s="111" t="e">
        <f>INDEX(Problématiques_compétences!$D$3:$BA$119,MATCH(Progression_Cycle4!P$4,Problématiques_compétences!$D$3:$D$119,0),9)</f>
        <v>#N/A</v>
      </c>
      <c r="Q44" s="111" t="e">
        <f>INDEX(Problématiques_compétences!$D$3:$BA$119,MATCH(Progression_Cycle4!Q$4,Problématiques_compétences!$D$3:$D$119,0),9)</f>
        <v>#N/A</v>
      </c>
      <c r="R44" s="111" t="e">
        <f>INDEX(Problématiques_compétences!$D$3:$BA$119,MATCH(Progression_Cycle4!R$4,Problématiques_compétences!$D$3:$D$119,0),9)</f>
        <v>#N/A</v>
      </c>
      <c r="S44" s="181">
        <f>INDEX(Problématiques_compétences!$D$3:$BA$119,MATCH(Progression_Cycle4!S$4,Problématiques_compétences!$D$3:$D$119,0),9)</f>
        <v>0</v>
      </c>
      <c r="T44" s="181">
        <f>INDEX(Problématiques_compétences!$D$3:$BA$119,MATCH(Progression_Cycle4!T$4,Problématiques_compétences!$D$3:$D$119,0),9)</f>
        <v>0</v>
      </c>
      <c r="U44" s="181" t="e">
        <f>INDEX(Problématiques_compétences!$D$3:$BA$119,MATCH(Progression_Cycle4!U$4,Problématiques_compétences!$D$3:$D$119,0),9)</f>
        <v>#N/A</v>
      </c>
      <c r="V44" s="181" t="e">
        <f>INDEX(Problématiques_compétences!$D$3:$BA$119,MATCH(Progression_Cycle4!V$4,Problématiques_compétences!$D$3:$D$119,0),9)</f>
        <v>#N/A</v>
      </c>
      <c r="W44" s="181" t="e">
        <f>INDEX(Problématiques_compétences!$D$3:$BA$119,MATCH(Progression_Cycle4!W$4,Problématiques_compétences!$D$3:$D$119,0),9)</f>
        <v>#N/A</v>
      </c>
      <c r="X44" s="181" t="e">
        <f>INDEX(Problématiques_compétences!$D$3:$BA$119,MATCH(Progression_Cycle4!X$4,Problématiques_compétences!$D$3:$D$119,0),9)</f>
        <v>#N/A</v>
      </c>
      <c r="Y44" s="181" t="e">
        <f>INDEX(Problématiques_compétences!$D$3:$BA$119,MATCH(Progression_Cycle4!Y$4,Problématiques_compétences!$D$3:$D$119,0),9)</f>
        <v>#N/A</v>
      </c>
      <c r="Z44" s="181" t="e">
        <f>INDEX(Problématiques_compétences!$D$3:$BA$119,MATCH(Progression_Cycle4!Z$4,Problématiques_compétences!$D$3:$D$119,0),9)</f>
        <v>#N/A</v>
      </c>
      <c r="AA44" s="181" t="e">
        <f>INDEX(Problématiques_compétences!$D$3:$BA$119,MATCH(Progression_Cycle4!AA$4,Problématiques_compétences!$D$3:$D$119,0),9)</f>
        <v>#N/A</v>
      </c>
      <c r="AB44" s="181" t="e">
        <f>INDEX(Problématiques_compétences!$D$3:$BA$119,MATCH(Progression_Cycle4!AB$4,Problématiques_compétences!$D$3:$D$119,0),9)</f>
        <v>#N/A</v>
      </c>
      <c r="AC44" s="180" t="e">
        <f>INDEX(Problématiques_compétences!$D$3:$BA$119,MATCH(Progression_Cycle4!AC$4,Problématiques_compétences!$D$3:$D$119,0),9)</f>
        <v>#N/A</v>
      </c>
      <c r="AD44" s="180" t="e">
        <f>INDEX(Problématiques_compétences!$D$3:$BA$119,MATCH(Progression_Cycle4!AD$4,Problématiques_compétences!$D$3:$D$119,0),9)</f>
        <v>#N/A</v>
      </c>
      <c r="AE44" s="180" t="e">
        <f>INDEX(Problématiques_compétences!$D$3:$BA$119,MATCH(Progression_Cycle4!AE$4,Problématiques_compétences!$D$3:$D$119,0),9)</f>
        <v>#N/A</v>
      </c>
      <c r="AF44" s="180" t="e">
        <f>INDEX(Problématiques_compétences!$D$3:$BA$119,MATCH(Progression_Cycle4!AF$4,Problématiques_compétences!$D$3:$D$119,0),9)</f>
        <v>#N/A</v>
      </c>
      <c r="AG44" s="180" t="e">
        <f>INDEX(Problématiques_compétences!$D$3:$BA$119,MATCH(Progression_Cycle4!AG$4,Problématiques_compétences!$D$3:$D$119,0),9)</f>
        <v>#N/A</v>
      </c>
      <c r="AH44" s="180" t="e">
        <f>INDEX(Problématiques_compétences!$D$3:$BA$119,MATCH(Progression_Cycle4!AH$4,Problématiques_compétences!$D$3:$D$119,0),9)</f>
        <v>#N/A</v>
      </c>
      <c r="AI44" s="180" t="e">
        <f>INDEX(Problématiques_compétences!$D$3:$BA$119,MATCH(Progression_Cycle4!AI$4,Problématiques_compétences!$D$3:$D$119,0),9)</f>
        <v>#N/A</v>
      </c>
      <c r="AJ44" s="180" t="e">
        <f>INDEX(Problématiques_compétences!$D$3:$BA$119,MATCH(Progression_Cycle4!AJ$4,Problématiques_compétences!$D$3:$D$119,0),9)</f>
        <v>#N/A</v>
      </c>
      <c r="AK44" s="180" t="e">
        <f>INDEX(Problématiques_compétences!$D$3:$BA$119,MATCH(Progression_Cycle4!AK$4,Problématiques_compétences!$D$3:$D$119,0),9)</f>
        <v>#N/A</v>
      </c>
      <c r="AL44" s="180" t="e">
        <f>INDEX(Problématiques_compétences!$D$3:$BA$119,MATCH(Progression_Cycle4!AL$4,Problématiques_compétences!$D$3:$D$119,0),9)</f>
        <v>#N/A</v>
      </c>
    </row>
    <row r="45" spans="1:38" ht="30" x14ac:dyDescent="0.25">
      <c r="A45" s="84"/>
      <c r="B45" s="26" t="s">
        <v>328</v>
      </c>
      <c r="C45" s="78" t="s">
        <v>39</v>
      </c>
      <c r="D45" s="128"/>
      <c r="E45" s="128"/>
      <c r="F45" s="123" t="s">
        <v>95</v>
      </c>
      <c r="G45" s="128"/>
      <c r="H45" s="112">
        <f t="shared" si="1"/>
        <v>0</v>
      </c>
      <c r="I45" s="111" t="e">
        <f>INDEX(Problématiques_compétences!$D$3:$BA$119,MATCH(Progression_Cycle4!I$4,Problématiques_compétences!$D$3:$D$119,0),10)</f>
        <v>#N/A</v>
      </c>
      <c r="J45" s="111" t="e">
        <f>INDEX(Problématiques_compétences!$D$3:$BA$119,MATCH(Progression_Cycle4!J$4,Problématiques_compétences!$D$3:$D$119,0),10)</f>
        <v>#N/A</v>
      </c>
      <c r="K45" s="111" t="e">
        <f>INDEX(Problématiques_compétences!$D$3:$BA$119,MATCH(Progression_Cycle4!K$4,Problématiques_compétences!$D$3:$D$119,0),10)</f>
        <v>#N/A</v>
      </c>
      <c r="L45" s="111" t="e">
        <f>INDEX(Problématiques_compétences!$D$3:$BA$119,MATCH(Progression_Cycle4!L$4,Problématiques_compétences!$D$3:$D$119,0),10)</f>
        <v>#N/A</v>
      </c>
      <c r="M45" s="111" t="e">
        <f>INDEX(Problématiques_compétences!$D$3:$BA$119,MATCH(Progression_Cycle4!M$4,Problématiques_compétences!$D$3:$D$119,0),10)</f>
        <v>#N/A</v>
      </c>
      <c r="N45" s="111" t="e">
        <f>INDEX(Problématiques_compétences!$D$3:$BA$119,MATCH(Progression_Cycle4!N$4,Problématiques_compétences!$D$3:$D$119,0),10)</f>
        <v>#N/A</v>
      </c>
      <c r="O45" s="111" t="e">
        <f>INDEX(Problématiques_compétences!$D$3:$BA$119,MATCH(Progression_Cycle4!O$4,Problématiques_compétences!$D$3:$D$119,0),10)</f>
        <v>#N/A</v>
      </c>
      <c r="P45" s="111" t="e">
        <f>INDEX(Problématiques_compétences!$D$3:$BA$119,MATCH(Progression_Cycle4!P$4,Problématiques_compétences!$D$3:$D$119,0),10)</f>
        <v>#N/A</v>
      </c>
      <c r="Q45" s="111" t="e">
        <f>INDEX(Problématiques_compétences!$D$3:$BA$119,MATCH(Progression_Cycle4!Q$4,Problématiques_compétences!$D$3:$D$119,0),10)</f>
        <v>#N/A</v>
      </c>
      <c r="R45" s="111" t="e">
        <f>INDEX(Problématiques_compétences!$D$3:$BA$119,MATCH(Progression_Cycle4!R$4,Problématiques_compétences!$D$3:$D$119,0),10)</f>
        <v>#N/A</v>
      </c>
      <c r="S45" s="181">
        <f>INDEX(Problématiques_compétences!$D$3:$BA$119,MATCH(Progression_Cycle4!S$4,Problématiques_compétences!$D$3:$D$119,0),10)</f>
        <v>0</v>
      </c>
      <c r="T45" s="181">
        <f>INDEX(Problématiques_compétences!$D$3:$BA$119,MATCH(Progression_Cycle4!T$4,Problématiques_compétences!$D$3:$D$119,0),10)</f>
        <v>0</v>
      </c>
      <c r="U45" s="181" t="e">
        <f>INDEX(Problématiques_compétences!$D$3:$BA$119,MATCH(Progression_Cycle4!U$4,Problématiques_compétences!$D$3:$D$119,0),10)</f>
        <v>#N/A</v>
      </c>
      <c r="V45" s="181" t="e">
        <f>INDEX(Problématiques_compétences!$D$3:$BA$119,MATCH(Progression_Cycle4!V$4,Problématiques_compétences!$D$3:$D$119,0),10)</f>
        <v>#N/A</v>
      </c>
      <c r="W45" s="181" t="e">
        <f>INDEX(Problématiques_compétences!$D$3:$BA$119,MATCH(Progression_Cycle4!W$4,Problématiques_compétences!$D$3:$D$119,0),10)</f>
        <v>#N/A</v>
      </c>
      <c r="X45" s="181" t="e">
        <f>INDEX(Problématiques_compétences!$D$3:$BA$119,MATCH(Progression_Cycle4!X$4,Problématiques_compétences!$D$3:$D$119,0),10)</f>
        <v>#N/A</v>
      </c>
      <c r="Y45" s="181" t="e">
        <f>INDEX(Problématiques_compétences!$D$3:$BA$119,MATCH(Progression_Cycle4!Y$4,Problématiques_compétences!$D$3:$D$119,0),10)</f>
        <v>#N/A</v>
      </c>
      <c r="Z45" s="181" t="e">
        <f>INDEX(Problématiques_compétences!$D$3:$BA$119,MATCH(Progression_Cycle4!Z$4,Problématiques_compétences!$D$3:$D$119,0),10)</f>
        <v>#N/A</v>
      </c>
      <c r="AA45" s="181" t="e">
        <f>INDEX(Problématiques_compétences!$D$3:$BA$119,MATCH(Progression_Cycle4!AA$4,Problématiques_compétences!$D$3:$D$119,0),10)</f>
        <v>#N/A</v>
      </c>
      <c r="AB45" s="181" t="e">
        <f>INDEX(Problématiques_compétences!$D$3:$BA$119,MATCH(Progression_Cycle4!AB$4,Problématiques_compétences!$D$3:$D$119,0),10)</f>
        <v>#N/A</v>
      </c>
      <c r="AC45" s="180" t="e">
        <f>INDEX(Problématiques_compétences!$D$3:$BA$119,MATCH(Progression_Cycle4!AC$4,Problématiques_compétences!$D$3:$D$119,0),10)</f>
        <v>#N/A</v>
      </c>
      <c r="AD45" s="180" t="e">
        <f>INDEX(Problématiques_compétences!$D$3:$BA$119,MATCH(Progression_Cycle4!AD$4,Problématiques_compétences!$D$3:$D$119,0),10)</f>
        <v>#N/A</v>
      </c>
      <c r="AE45" s="180" t="e">
        <f>INDEX(Problématiques_compétences!$D$3:$BA$119,MATCH(Progression_Cycle4!AE$4,Problématiques_compétences!$D$3:$D$119,0),10)</f>
        <v>#N/A</v>
      </c>
      <c r="AF45" s="180" t="e">
        <f>INDEX(Problématiques_compétences!$D$3:$BA$119,MATCH(Progression_Cycle4!AF$4,Problématiques_compétences!$D$3:$D$119,0),10)</f>
        <v>#N/A</v>
      </c>
      <c r="AG45" s="180" t="e">
        <f>INDEX(Problématiques_compétences!$D$3:$BA$119,MATCH(Progression_Cycle4!AG$4,Problématiques_compétences!$D$3:$D$119,0),10)</f>
        <v>#N/A</v>
      </c>
      <c r="AH45" s="180" t="e">
        <f>INDEX(Problématiques_compétences!$D$3:$BA$119,MATCH(Progression_Cycle4!AH$4,Problématiques_compétences!$D$3:$D$119,0),10)</f>
        <v>#N/A</v>
      </c>
      <c r="AI45" s="180" t="e">
        <f>INDEX(Problématiques_compétences!$D$3:$BA$119,MATCH(Progression_Cycle4!AI$4,Problématiques_compétences!$D$3:$D$119,0),10)</f>
        <v>#N/A</v>
      </c>
      <c r="AJ45" s="180" t="e">
        <f>INDEX(Problématiques_compétences!$D$3:$BA$119,MATCH(Progression_Cycle4!AJ$4,Problématiques_compétences!$D$3:$D$119,0),10)</f>
        <v>#N/A</v>
      </c>
      <c r="AK45" s="180" t="e">
        <f>INDEX(Problématiques_compétences!$D$3:$BA$119,MATCH(Progression_Cycle4!AK$4,Problématiques_compétences!$D$3:$D$119,0),10)</f>
        <v>#N/A</v>
      </c>
      <c r="AL45" s="180" t="e">
        <f>INDEX(Problématiques_compétences!$D$3:$BA$119,MATCH(Progression_Cycle4!AL$4,Problématiques_compétences!$D$3:$D$119,0),10)</f>
        <v>#N/A</v>
      </c>
    </row>
    <row r="46" spans="1:38" ht="41.25" customHeight="1" x14ac:dyDescent="0.25">
      <c r="A46" s="84"/>
      <c r="B46" s="26" t="s">
        <v>323</v>
      </c>
      <c r="C46" s="150" t="s">
        <v>90</v>
      </c>
      <c r="D46" s="128"/>
      <c r="E46" s="128"/>
      <c r="F46" s="124"/>
      <c r="G46" s="125" t="s">
        <v>87</v>
      </c>
      <c r="H46" s="112">
        <f t="shared" si="1"/>
        <v>0</v>
      </c>
      <c r="I46" s="111" t="e">
        <f>INDEX(Problématiques_compétences!$D$3:$BA$119,MATCH(Progression_Cycle4!I$4,Problématiques_compétences!$D$3:$D$119,0),28)</f>
        <v>#N/A</v>
      </c>
      <c r="J46" s="111" t="e">
        <f>INDEX(Problématiques_compétences!$D$3:$BA$119,MATCH(Progression_Cycle4!J$4,Problématiques_compétences!$D$3:$D$119,0),28)</f>
        <v>#N/A</v>
      </c>
      <c r="K46" s="111" t="e">
        <f>INDEX(Problématiques_compétences!$D$3:$BA$119,MATCH(Progression_Cycle4!K$4,Problématiques_compétences!$D$3:$D$119,0),28)</f>
        <v>#N/A</v>
      </c>
      <c r="L46" s="111" t="e">
        <f>INDEX(Problématiques_compétences!$D$3:$BA$119,MATCH(Progression_Cycle4!L$4,Problématiques_compétences!$D$3:$D$119,0),28)</f>
        <v>#N/A</v>
      </c>
      <c r="M46" s="111" t="e">
        <f>INDEX(Problématiques_compétences!$D$3:$BA$119,MATCH(Progression_Cycle4!M$4,Problématiques_compétences!$D$3:$D$119,0),28)</f>
        <v>#N/A</v>
      </c>
      <c r="N46" s="111" t="e">
        <f>INDEX(Problématiques_compétences!$D$3:$BA$119,MATCH(Progression_Cycle4!N$4,Problématiques_compétences!$D$3:$D$119,0),28)</f>
        <v>#N/A</v>
      </c>
      <c r="O46" s="111" t="e">
        <f>INDEX(Problématiques_compétences!$D$3:$BA$119,MATCH(Progression_Cycle4!O$4,Problématiques_compétences!$D$3:$D$119,0),28)</f>
        <v>#N/A</v>
      </c>
      <c r="P46" s="111" t="e">
        <f>INDEX(Problématiques_compétences!$D$3:$BA$119,MATCH(Progression_Cycle4!P$4,Problématiques_compétences!$D$3:$D$119,0),28)</f>
        <v>#N/A</v>
      </c>
      <c r="Q46" s="111" t="e">
        <f>INDEX(Problématiques_compétences!$D$3:$BA$119,MATCH(Progression_Cycle4!Q$4,Problématiques_compétences!$D$3:$D$119,0),28)</f>
        <v>#N/A</v>
      </c>
      <c r="R46" s="111" t="e">
        <f>INDEX(Problématiques_compétences!$D$3:$BA$119,MATCH(Progression_Cycle4!R$4,Problématiques_compétences!$D$3:$D$119,0),28)</f>
        <v>#N/A</v>
      </c>
      <c r="S46" s="181">
        <f>INDEX(Problématiques_compétences!$D$3:$BA$119,MATCH(Progression_Cycle4!S$4,Problématiques_compétences!$D$3:$D$119,0),28)</f>
        <v>0</v>
      </c>
      <c r="T46" s="181">
        <f>INDEX(Problématiques_compétences!$D$3:$BA$119,MATCH(Progression_Cycle4!T$4,Problématiques_compétences!$D$3:$D$119,0),28)</f>
        <v>0</v>
      </c>
      <c r="U46" s="181" t="e">
        <f>INDEX(Problématiques_compétences!$D$3:$BA$119,MATCH(Progression_Cycle4!U$4,Problématiques_compétences!$D$3:$D$119,0),28)</f>
        <v>#N/A</v>
      </c>
      <c r="V46" s="181" t="e">
        <f>INDEX(Problématiques_compétences!$D$3:$BA$119,MATCH(Progression_Cycle4!V$4,Problématiques_compétences!$D$3:$D$119,0),28)</f>
        <v>#N/A</v>
      </c>
      <c r="W46" s="181" t="e">
        <f>INDEX(Problématiques_compétences!$D$3:$BA$119,MATCH(Progression_Cycle4!W$4,Problématiques_compétences!$D$3:$D$119,0),28)</f>
        <v>#N/A</v>
      </c>
      <c r="X46" s="181" t="e">
        <f>INDEX(Problématiques_compétences!$D$3:$BA$119,MATCH(Progression_Cycle4!X$4,Problématiques_compétences!$D$3:$D$119,0),28)</f>
        <v>#N/A</v>
      </c>
      <c r="Y46" s="181" t="e">
        <f>INDEX(Problématiques_compétences!$D$3:$BA$119,MATCH(Progression_Cycle4!Y$4,Problématiques_compétences!$D$3:$D$119,0),28)</f>
        <v>#N/A</v>
      </c>
      <c r="Z46" s="181" t="e">
        <f>INDEX(Problématiques_compétences!$D$3:$BA$119,MATCH(Progression_Cycle4!Z$4,Problématiques_compétences!$D$3:$D$119,0),28)</f>
        <v>#N/A</v>
      </c>
      <c r="AA46" s="181" t="e">
        <f>INDEX(Problématiques_compétences!$D$3:$BA$119,MATCH(Progression_Cycle4!AA$4,Problématiques_compétences!$D$3:$D$119,0),28)</f>
        <v>#N/A</v>
      </c>
      <c r="AB46" s="181" t="e">
        <f>INDEX(Problématiques_compétences!$D$3:$BA$119,MATCH(Progression_Cycle4!AB$4,Problématiques_compétences!$D$3:$D$119,0),28)</f>
        <v>#N/A</v>
      </c>
      <c r="AC46" s="180" t="e">
        <f>INDEX(Problématiques_compétences!$D$3:$BA$119,MATCH(Progression_Cycle4!AC$4,Problématiques_compétences!$D$3:$D$119,0),28)</f>
        <v>#N/A</v>
      </c>
      <c r="AD46" s="180" t="e">
        <f>INDEX(Problématiques_compétences!$D$3:$BA$119,MATCH(Progression_Cycle4!AD$4,Problématiques_compétences!$D$3:$D$119,0),28)</f>
        <v>#N/A</v>
      </c>
      <c r="AE46" s="180" t="e">
        <f>INDEX(Problématiques_compétences!$D$3:$BA$119,MATCH(Progression_Cycle4!AE$4,Problématiques_compétences!$D$3:$D$119,0),28)</f>
        <v>#N/A</v>
      </c>
      <c r="AF46" s="180" t="e">
        <f>INDEX(Problématiques_compétences!$D$3:$BA$119,MATCH(Progression_Cycle4!AF$4,Problématiques_compétences!$D$3:$D$119,0),28)</f>
        <v>#N/A</v>
      </c>
      <c r="AG46" s="180" t="e">
        <f>INDEX(Problématiques_compétences!$D$3:$BA$119,MATCH(Progression_Cycle4!AG$4,Problématiques_compétences!$D$3:$D$119,0),28)</f>
        <v>#N/A</v>
      </c>
      <c r="AH46" s="180" t="e">
        <f>INDEX(Problématiques_compétences!$D$3:$BA$119,MATCH(Progression_Cycle4!AH$4,Problématiques_compétences!$D$3:$D$119,0),28)</f>
        <v>#N/A</v>
      </c>
      <c r="AI46" s="180" t="e">
        <f>INDEX(Problématiques_compétences!$D$3:$BA$119,MATCH(Progression_Cycle4!AI$4,Problématiques_compétences!$D$3:$D$119,0),28)</f>
        <v>#N/A</v>
      </c>
      <c r="AJ46" s="180" t="e">
        <f>INDEX(Problématiques_compétences!$D$3:$BA$119,MATCH(Progression_Cycle4!AJ$4,Problématiques_compétences!$D$3:$D$119,0),28)</f>
        <v>#N/A</v>
      </c>
      <c r="AK46" s="180" t="e">
        <f>INDEX(Problématiques_compétences!$D$3:$BA$119,MATCH(Progression_Cycle4!AK$4,Problématiques_compétences!$D$3:$D$119,0),28)</f>
        <v>#N/A</v>
      </c>
      <c r="AL46" s="180" t="e">
        <f>INDEX(Problématiques_compétences!$D$3:$BA$119,MATCH(Progression_Cycle4!AL$4,Problématiques_compétences!$D$3:$D$119,0),28)</f>
        <v>#N/A</v>
      </c>
    </row>
    <row r="47" spans="1:38" ht="42" customHeight="1" x14ac:dyDescent="0.25">
      <c r="B47" s="26" t="s">
        <v>324</v>
      </c>
      <c r="C47" s="141" t="s">
        <v>37</v>
      </c>
      <c r="D47" s="128"/>
      <c r="E47" s="128"/>
      <c r="F47" s="124"/>
      <c r="G47" s="104" t="s">
        <v>80</v>
      </c>
      <c r="H47" s="112">
        <f t="shared" si="1"/>
        <v>1</v>
      </c>
      <c r="I47" s="111" t="e">
        <f>INDEX(Problématiques_compétences!$D$3:$BA$119,MATCH(Progression_Cycle4!I$4,Problématiques_compétences!$D$3:$D$119,0),29)</f>
        <v>#N/A</v>
      </c>
      <c r="J47" s="111" t="e">
        <f>INDEX(Problématiques_compétences!$D$3:$BA$119,MATCH(Progression_Cycle4!J$4,Problématiques_compétences!$D$3:$D$119,0),29)</f>
        <v>#N/A</v>
      </c>
      <c r="K47" s="111" t="e">
        <f>INDEX(Problématiques_compétences!$D$3:$BA$119,MATCH(Progression_Cycle4!K$4,Problématiques_compétences!$D$3:$D$119,0),29)</f>
        <v>#N/A</v>
      </c>
      <c r="L47" s="111" t="e">
        <f>INDEX(Problématiques_compétences!$D$3:$BA$119,MATCH(Progression_Cycle4!L$4,Problématiques_compétences!$D$3:$D$119,0),29)</f>
        <v>#N/A</v>
      </c>
      <c r="M47" s="111" t="e">
        <f>INDEX(Problématiques_compétences!$D$3:$BA$119,MATCH(Progression_Cycle4!M$4,Problématiques_compétences!$D$3:$D$119,0),29)</f>
        <v>#N/A</v>
      </c>
      <c r="N47" s="111" t="e">
        <f>INDEX(Problématiques_compétences!$D$3:$BA$119,MATCH(Progression_Cycle4!N$4,Problématiques_compétences!$D$3:$D$119,0),29)</f>
        <v>#N/A</v>
      </c>
      <c r="O47" s="111" t="e">
        <f>INDEX(Problématiques_compétences!$D$3:$BA$119,MATCH(Progression_Cycle4!O$4,Problématiques_compétences!$D$3:$D$119,0),29)</f>
        <v>#N/A</v>
      </c>
      <c r="P47" s="111" t="e">
        <f>INDEX(Problématiques_compétences!$D$3:$BA$119,MATCH(Progression_Cycle4!P$4,Problématiques_compétences!$D$3:$D$119,0),29)</f>
        <v>#N/A</v>
      </c>
      <c r="Q47" s="111" t="e">
        <f>INDEX(Problématiques_compétences!$D$3:$BA$119,MATCH(Progression_Cycle4!Q$4,Problématiques_compétences!$D$3:$D$119,0),29)</f>
        <v>#N/A</v>
      </c>
      <c r="R47" s="111" t="e">
        <f>INDEX(Problématiques_compétences!$D$3:$BA$119,MATCH(Progression_Cycle4!R$4,Problématiques_compétences!$D$3:$D$119,0),29)</f>
        <v>#N/A</v>
      </c>
      <c r="S47" s="181" t="str">
        <f>INDEX(Problématiques_compétences!$D$3:$BA$119,MATCH(Progression_Cycle4!S$4,Problématiques_compétences!$D$3:$D$119,0),29)</f>
        <v>x</v>
      </c>
      <c r="T47" s="181">
        <f>INDEX(Problématiques_compétences!$D$3:$BA$119,MATCH(Progression_Cycle4!T$4,Problématiques_compétences!$D$3:$D$119,0),29)</f>
        <v>0</v>
      </c>
      <c r="U47" s="181" t="e">
        <f>INDEX(Problématiques_compétences!$D$3:$BA$119,MATCH(Progression_Cycle4!U$4,Problématiques_compétences!$D$3:$D$119,0),29)</f>
        <v>#N/A</v>
      </c>
      <c r="V47" s="181" t="e">
        <f>INDEX(Problématiques_compétences!$D$3:$BA$119,MATCH(Progression_Cycle4!V$4,Problématiques_compétences!$D$3:$D$119,0),29)</f>
        <v>#N/A</v>
      </c>
      <c r="W47" s="181" t="e">
        <f>INDEX(Problématiques_compétences!$D$3:$BA$119,MATCH(Progression_Cycle4!W$4,Problématiques_compétences!$D$3:$D$119,0),29)</f>
        <v>#N/A</v>
      </c>
      <c r="X47" s="181" t="e">
        <f>INDEX(Problématiques_compétences!$D$3:$BA$119,MATCH(Progression_Cycle4!X$4,Problématiques_compétences!$D$3:$D$119,0),29)</f>
        <v>#N/A</v>
      </c>
      <c r="Y47" s="181" t="e">
        <f>INDEX(Problématiques_compétences!$D$3:$BA$119,MATCH(Progression_Cycle4!Y$4,Problématiques_compétences!$D$3:$D$119,0),29)</f>
        <v>#N/A</v>
      </c>
      <c r="Z47" s="181" t="e">
        <f>INDEX(Problématiques_compétences!$D$3:$BA$119,MATCH(Progression_Cycle4!Z$4,Problématiques_compétences!$D$3:$D$119,0),29)</f>
        <v>#N/A</v>
      </c>
      <c r="AA47" s="181" t="e">
        <f>INDEX(Problématiques_compétences!$D$3:$BA$119,MATCH(Progression_Cycle4!AA$4,Problématiques_compétences!$D$3:$D$119,0),29)</f>
        <v>#N/A</v>
      </c>
      <c r="AB47" s="181" t="e">
        <f>INDEX(Problématiques_compétences!$D$3:$BA$119,MATCH(Progression_Cycle4!AB$4,Problématiques_compétences!$D$3:$D$119,0),29)</f>
        <v>#N/A</v>
      </c>
      <c r="AC47" s="180" t="e">
        <f>INDEX(Problématiques_compétences!$D$3:$BA$119,MATCH(Progression_Cycle4!AC$4,Problématiques_compétences!$D$3:$D$119,0),29)</f>
        <v>#N/A</v>
      </c>
      <c r="AD47" s="180" t="e">
        <f>INDEX(Problématiques_compétences!$D$3:$BA$119,MATCH(Progression_Cycle4!AD$4,Problématiques_compétences!$D$3:$D$119,0),29)</f>
        <v>#N/A</v>
      </c>
      <c r="AE47" s="180" t="e">
        <f>INDEX(Problématiques_compétences!$D$3:$BA$119,MATCH(Progression_Cycle4!AE$4,Problématiques_compétences!$D$3:$D$119,0),29)</f>
        <v>#N/A</v>
      </c>
      <c r="AF47" s="180" t="e">
        <f>INDEX(Problématiques_compétences!$D$3:$BA$119,MATCH(Progression_Cycle4!AF$4,Problématiques_compétences!$D$3:$D$119,0),29)</f>
        <v>#N/A</v>
      </c>
      <c r="AG47" s="180" t="e">
        <f>INDEX(Problématiques_compétences!$D$3:$BA$119,MATCH(Progression_Cycle4!AG$4,Problématiques_compétences!$D$3:$D$119,0),29)</f>
        <v>#N/A</v>
      </c>
      <c r="AH47" s="180" t="e">
        <f>INDEX(Problématiques_compétences!$D$3:$BA$119,MATCH(Progression_Cycle4!AH$4,Problématiques_compétences!$D$3:$D$119,0),29)</f>
        <v>#N/A</v>
      </c>
      <c r="AI47" s="180" t="e">
        <f>INDEX(Problématiques_compétences!$D$3:$BA$119,MATCH(Progression_Cycle4!AI$4,Problématiques_compétences!$D$3:$D$119,0),29)</f>
        <v>#N/A</v>
      </c>
      <c r="AJ47" s="180" t="e">
        <f>INDEX(Problématiques_compétences!$D$3:$BA$119,MATCH(Progression_Cycle4!AJ$4,Problématiques_compétences!$D$3:$D$119,0),29)</f>
        <v>#N/A</v>
      </c>
      <c r="AK47" s="180" t="e">
        <f>INDEX(Problématiques_compétences!$D$3:$BA$119,MATCH(Progression_Cycle4!AK$4,Problématiques_compétences!$D$3:$D$119,0),29)</f>
        <v>#N/A</v>
      </c>
      <c r="AL47" s="180" t="e">
        <f>INDEX(Problématiques_compétences!$D$3:$BA$119,MATCH(Progression_Cycle4!AL$4,Problématiques_compétences!$D$3:$D$119,0),29)</f>
        <v>#N/A</v>
      </c>
    </row>
  </sheetData>
  <sheetProtection selectLockedCells="1"/>
  <mergeCells count="22">
    <mergeCell ref="I1:AL1"/>
    <mergeCell ref="I5:R5"/>
    <mergeCell ref="AC5:AL5"/>
    <mergeCell ref="B7:C7"/>
    <mergeCell ref="D7:G7"/>
    <mergeCell ref="A6:G6"/>
    <mergeCell ref="S5:AB5"/>
    <mergeCell ref="D8:AL8"/>
    <mergeCell ref="D41:AL41"/>
    <mergeCell ref="A3:C3"/>
    <mergeCell ref="A21:A24"/>
    <mergeCell ref="A28:A33"/>
    <mergeCell ref="D21:AL21"/>
    <mergeCell ref="D28:AL28"/>
    <mergeCell ref="D34:AL34"/>
    <mergeCell ref="D38:AL38"/>
    <mergeCell ref="A4:G4"/>
    <mergeCell ref="A5:G5"/>
    <mergeCell ref="D13:AL13"/>
    <mergeCell ref="A38:A40"/>
    <mergeCell ref="A8:A12"/>
    <mergeCell ref="A13:A20"/>
  </mergeCells>
  <conditionalFormatting sqref="I2:AL2">
    <cfRule type="cellIs" dxfId="0" priority="4" operator="equal">
      <formula>"P"</formula>
    </cfRule>
  </conditionalFormatting>
  <dataValidations count="29">
    <dataValidation allowBlank="1" showInputMessage="1" showErrorMessage="1" promptTitle="Informatique et programmation" prompt="Analyser le fonctionnement et la structure d’un objet" sqref="G46" xr:uid="{00000000-0002-0000-0400-000000000000}"/>
    <dataValidation allowBlank="1" showInputMessage="1" showErrorMessage="1" promptTitle="Design, innovation et créativité" prompt="Imaginer, synthétiser et formaliser une procédure, un protocole." sqref="D9" xr:uid="{00000000-0002-0000-0400-000001000000}"/>
    <dataValidation allowBlank="1" showInputMessage="1" showErrorMessage="1" promptTitle="Modélisation simulation OT" prompt="Mesurer des grandeurs de manière directe ou indirecte. " sqref="F10" xr:uid="{00000000-0002-0000-0400-000002000000}"/>
    <dataValidation allowBlank="1" showInputMessage="1" showErrorMessage="1" promptTitle="Design, innovation et créativité" prompt="Imaginer des solutions pour produire des objets et des éléments de programmes informatiques en réponse au besoin." sqref="D11 D18 D23 D20" xr:uid="{00000000-0002-0000-0400-000003000000}"/>
    <dataValidation allowBlank="1" showInputMessage="1" showErrorMessage="1" promptTitle="Design, innovation et créativité" prompt="identifier les conditions, contraintes (normes et règlements) et ressources correspondantes, qualifier et quantifier simplement les performances d’un objet technique existant ou à créer." sqref="D16" xr:uid="{00000000-0002-0000-0400-000004000000}"/>
    <dataValidation allowBlank="1" showInputMessage="1" showErrorMessage="1" promptTitle="Modélisation simulation OT" prompt="Respecter une procédure de travail garantissant un résultat en respectant les règles de sécurité et d’utilisation des outils mis à disposition." sqref="F42 F9 F19" xr:uid="{00000000-0002-0000-0400-000005000000}"/>
    <dataValidation allowBlank="1" showInputMessage="1" showErrorMessage="1" promptTitle="Informatique et programmation" prompt="Écrire, mettre au point (tester, corriger) et exécuter un programme commandant un système réel et vérifier le comportement attendu." sqref="G20 G32" xr:uid="{00000000-0002-0000-0400-000006000000}"/>
    <dataValidation allowBlank="1" showInputMessage="1" showErrorMessage="1" promptTitle="Modélisation simulation OT" prompt="Associer des solutions techniques à des fonctions." sqref="F17" xr:uid="{00000000-0002-0000-0400-000007000000}"/>
    <dataValidation allowBlank="1" showInputMessage="1" showErrorMessage="1" promptTitle="Modélisation simulation OT" prompt="Identifier le(s) matériau(x), les flux d’énergie et d’information sur un objet et décrire les transformations qui s’opèrent." sqref="F15" xr:uid="{00000000-0002-0000-0400-000008000000}"/>
    <dataValidation allowBlank="1" showInputMessage="1" showErrorMessage="1" promptTitle="OT, Changts  induits société" sqref="D15" xr:uid="{00000000-0002-0000-0400-000009000000}"/>
    <dataValidation allowBlank="1" showInputMessage="1" showErrorMessage="1" promptTitle="Design, innovation et créativité" prompt="Réaliser, de manière collaborative, le prototype d’un objet pour valider une solution" sqref="D19" xr:uid="{00000000-0002-0000-0400-00000A000000}"/>
    <dataValidation allowBlank="1" showInputMessage="1" showErrorMessage="1" promptTitle="Design, création et innovation" prompt="Identifier un besoin (biens matériels ou services) et énoncer un problème technique. _x000a_Identifier les conditions, contraintes (normes, réglementats) et ressources correspondantes, qualifier simplement les performances d'un OT éxistant ou à créer._x000a__x000a_" sqref="D14" xr:uid="{00000000-0002-0000-0400-00000B000000}"/>
    <dataValidation allowBlank="1" showInputMessage="1" showErrorMessage="1" promptTitle="OT, Changts  induits société" prompt="Lire, utiliser et produire, à l’aide d’outils de représentation numérique, des choix de solutions sous forme de dessins ou de schémas." sqref="E23 E31" xr:uid="{00000000-0002-0000-0400-00000C000000}"/>
    <dataValidation allowBlank="1" showInputMessage="1" showErrorMessage="1" promptTitle="OT, Changts  induits société" prompt="Exprimer sa pensée à l’aide d’outils de description adaptés : croquis, schémas, graphes, diagrammes, tableaux. " sqref="E22" xr:uid="{00000000-0002-0000-0400-00000D000000}"/>
    <dataValidation allowBlank="1" showInputMessage="1" showErrorMessage="1" promptTitle="Design, innovation et créativité" prompt="Présenter à l’oral et à l’aide de supports numériques multimédia des solutions techniques au moment des revues de projet." sqref="D24" xr:uid="{00000000-0002-0000-0400-00000E000000}"/>
    <dataValidation allowBlank="1" showInputMessage="1" showErrorMessage="1" promptTitle="Modélisation simulation OT" prompt="Décrire, en utilisant les outils et langages de descriptions adaptés, le fonctionnement, la structure et le comportement des objets." sqref="F26" xr:uid="{00000000-0002-0000-0400-00000F000000}"/>
    <dataValidation allowBlank="1" showInputMessage="1" showErrorMessage="1" promptTitle="OT, Changts  induits société" prompt="Élaborer un document qui synthétise ces comparaisons et ces commentaires." sqref="E26" xr:uid="{00000000-0002-0000-0400-000010000000}"/>
    <dataValidation allowBlank="1" showInputMessage="1" showErrorMessage="1" promptTitle="Informatique et programmation" prompt="Écrire un programme dans lequel des actions sont déclenchées par des événements extérieurs." sqref="G27 G33" xr:uid="{00000000-0002-0000-0400-000011000000}"/>
    <dataValidation allowBlank="1" showInputMessage="1" showErrorMessage="1" promptTitle="Modélisation simulation OT" prompt="Simuler numériquement la structure et/ou le comportement d’un objet. Interpréter le comportement de l’objet technique et le communiquer en argumentant." sqref="F29" xr:uid="{00000000-0002-0000-0400-000012000000}"/>
    <dataValidation allowBlank="1" showInputMessage="1" showErrorMessage="1" promptTitle="Design, innovation et créativité" prompt="Organiser, structurer et stocker des ressources numériques." sqref="D30" xr:uid="{00000000-0002-0000-0400-000013000000}"/>
    <dataValidation allowBlank="1" showInputMessage="1" showErrorMessage="1" promptTitle="OT, Changts  induits société" prompt="Regrouper des objets en familles et lignées." sqref="E37 E39" xr:uid="{00000000-0002-0000-0400-000014000000}"/>
    <dataValidation allowBlank="1" showInputMessage="1" showErrorMessage="1" promptTitle="OT, Changts  induits société" prompt="Comparer et commenter les évolutions des objets et systèmes" sqref="E36" xr:uid="{00000000-0002-0000-0400-000015000000}"/>
    <dataValidation allowBlank="1" showInputMessage="1" showErrorMessage="1" promptTitle="OT, Changts  induits société" prompt="Comparer et commenter les évolutions des objets en articulant différents points de vue : fonctionnel, structurel, environnemental, technique, scientifique, social, historique, économique." sqref="E35" xr:uid="{00000000-0002-0000-0400-000016000000}"/>
    <dataValidation allowBlank="1" showInputMessage="1" showErrorMessage="1" promptTitle="OT, Changts  induits société" prompt="_x000a__x000a_Comparer et commenter les évolutions des objets en articulant différents points de vue : fonctionnel, structurel, environnemental, technique, scientifique, social, historique, économique." sqref="E40" xr:uid="{00000000-0002-0000-0400-000017000000}"/>
    <dataValidation allowBlank="1" showInputMessage="1" showErrorMessage="1" promptTitle="Modélisation simulation OT" prompt="Analyser le fonctionnement et la structure d’un objet, identifier les entrées et sorties." sqref="F43" xr:uid="{00000000-0002-0000-0400-000018000000}"/>
    <dataValidation allowBlank="1" showInputMessage="1" showErrorMessage="1" promptTitle="Modélisation simulation OT" prompt="Interpréter des résultats expérimentaux, en tirer une conclusion et la communiquer en argumentant." sqref="F44" xr:uid="{00000000-0002-0000-0400-000019000000}"/>
    <dataValidation allowBlank="1" showInputMessage="1" showErrorMessage="1" promptTitle="Modelisation simulation OT" prompt="Utiliser une modélisation pour comprendre, formaliser, partager, construire, investiguer, prouver." sqref="F45" xr:uid="{00000000-0002-0000-0400-00001A000000}"/>
    <dataValidation allowBlank="1" showInputMessage="1" showErrorMessage="1" promptTitle="Informatique et programmation" prompt="Analyser le comportement attendu d’un système réel et décomposer le problème posé en sous-problèmes afin de structurer un programme de commande." sqref="G47" xr:uid="{00000000-0002-0000-0400-00001C000000}"/>
    <dataValidation allowBlank="1" showInputMessage="1" showErrorMessage="1" promptTitle="Design, innovation et créativité" prompt="Participer à l’organisation de projets, la définition des rôles, la planification (se projeter et anticiper) et aux revues de projet." sqref="D12" xr:uid="{00000000-0002-0000-0400-00001D000000}"/>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A1:AH76"/>
  <sheetViews>
    <sheetView zoomScale="90" zoomScaleNormal="90" workbookViewId="0">
      <selection activeCell="D64" sqref="D64:D65"/>
    </sheetView>
  </sheetViews>
  <sheetFormatPr baseColWidth="10" defaultRowHeight="15" x14ac:dyDescent="0.25"/>
  <cols>
    <col min="1" max="1" width="8.7109375" style="352" customWidth="1"/>
    <col min="2" max="4" width="6.5703125" style="352" customWidth="1"/>
    <col min="5" max="5" width="8.85546875" style="352" customWidth="1"/>
    <col min="6" max="6" width="8.140625" style="352" customWidth="1"/>
    <col min="7" max="7" width="8.28515625" style="352" customWidth="1"/>
    <col min="8" max="8" width="6.5703125" style="352" customWidth="1"/>
    <col min="9" max="9" width="24.140625" style="352" customWidth="1"/>
    <col min="10" max="17" width="1.7109375" style="352" customWidth="1"/>
    <col min="18" max="18" width="10.85546875" style="352" customWidth="1"/>
    <col min="19" max="19" width="8.28515625" style="352" customWidth="1"/>
    <col min="20" max="20" width="7.140625" style="352" customWidth="1"/>
    <col min="21" max="22" width="8.28515625" style="352" customWidth="1"/>
    <col min="23" max="23" width="15.5703125" style="352" customWidth="1"/>
    <col min="24" max="24" width="7.85546875" style="352" customWidth="1"/>
    <col min="25" max="27" width="8.5703125" style="352" customWidth="1"/>
    <col min="28" max="28" width="3.5703125" style="352" customWidth="1"/>
    <col min="29" max="29" width="12.5703125" style="352" customWidth="1"/>
    <col min="30" max="30" width="7" style="352" customWidth="1"/>
    <col min="31" max="32" width="8.5703125" style="352" customWidth="1"/>
    <col min="33" max="33" width="11" style="352" customWidth="1"/>
    <col min="34" max="34" width="55.28515625" style="352" customWidth="1"/>
    <col min="35" max="35" width="9.42578125" style="352" customWidth="1"/>
    <col min="36" max="36" width="7.42578125" style="352" customWidth="1"/>
    <col min="37" max="37" width="15.5703125" style="352" customWidth="1"/>
    <col min="38" max="38" width="13.42578125" style="352" customWidth="1"/>
    <col min="39" max="39" width="13" style="352" customWidth="1"/>
    <col min="40" max="40" width="19.7109375" style="352" customWidth="1"/>
    <col min="41" max="41" width="18.42578125" style="352" customWidth="1"/>
    <col min="42" max="16384" width="11.42578125" style="352"/>
  </cols>
  <sheetData>
    <row r="1" spans="1:34" ht="31.5" customHeight="1" x14ac:dyDescent="0.25">
      <c r="A1" s="780" t="s">
        <v>16</v>
      </c>
      <c r="B1" s="346" t="s">
        <v>40</v>
      </c>
      <c r="C1" s="347"/>
      <c r="D1" s="347"/>
      <c r="E1" s="347"/>
      <c r="F1" s="347"/>
      <c r="G1" s="347"/>
      <c r="H1" s="347"/>
      <c r="I1" s="347"/>
      <c r="J1" s="347"/>
      <c r="K1" s="347"/>
      <c r="L1" s="347"/>
      <c r="M1" s="347"/>
      <c r="N1" s="347"/>
      <c r="O1" s="347"/>
      <c r="P1" s="347"/>
      <c r="Q1" s="347"/>
      <c r="R1" s="347"/>
      <c r="S1" s="347"/>
      <c r="T1" s="348"/>
      <c r="U1" s="349" t="s">
        <v>362</v>
      </c>
      <c r="V1" s="350"/>
      <c r="W1" s="350"/>
      <c r="X1" s="350"/>
      <c r="Y1" s="350"/>
      <c r="Z1" s="350"/>
      <c r="AA1" s="350"/>
      <c r="AB1" s="350"/>
      <c r="AC1" s="350"/>
      <c r="AD1" s="350"/>
      <c r="AE1" s="350"/>
      <c r="AF1" s="351"/>
    </row>
    <row r="2" spans="1:34" ht="20.25" customHeight="1" thickBot="1" x14ac:dyDescent="0.3">
      <c r="A2" s="781"/>
      <c r="B2" s="782" t="str">
        <f>INDEX(Problématiques_compétences!$A$3:$D$119,QUOTIENT(MATCH(A1,Problématiques_compétences!$D$3:$D$119,0),8)*8+2,1)</f>
        <v>Créer des applications nomades</v>
      </c>
      <c r="C2" s="783"/>
      <c r="D2" s="783"/>
      <c r="E2" s="783"/>
      <c r="F2" s="783"/>
      <c r="G2" s="783"/>
      <c r="H2" s="783"/>
      <c r="I2" s="783"/>
      <c r="J2" s="783"/>
      <c r="K2" s="783"/>
      <c r="L2" s="783"/>
      <c r="M2" s="783"/>
      <c r="N2" s="783"/>
      <c r="O2" s="783"/>
      <c r="P2" s="783"/>
      <c r="Q2" s="783"/>
      <c r="R2" s="783"/>
      <c r="S2" s="783"/>
      <c r="T2" s="784"/>
      <c r="U2" s="353" t="str">
        <f>INDEX(Problématiques_compétences!$B$3:$D$119,MATCH(A1,Problématiques_compétences!$D$3:$D$119,0),1)</f>
        <v>Comment concevoir une application pour smartphone ?</v>
      </c>
      <c r="V2" s="354"/>
      <c r="W2" s="354"/>
      <c r="X2" s="354"/>
      <c r="Y2" s="354"/>
      <c r="Z2" s="354"/>
      <c r="AA2" s="354"/>
      <c r="AB2" s="354"/>
      <c r="AC2" s="354"/>
      <c r="AD2" s="354"/>
      <c r="AE2" s="354"/>
      <c r="AF2" s="355"/>
    </row>
    <row r="3" spans="1:34" ht="15.75" customHeight="1" x14ac:dyDescent="0.25">
      <c r="A3" s="346" t="s">
        <v>53</v>
      </c>
      <c r="B3" s="356"/>
      <c r="C3" s="356"/>
      <c r="D3" s="356"/>
      <c r="E3" s="357"/>
      <c r="F3" s="356"/>
      <c r="G3" s="356"/>
      <c r="H3" s="357"/>
      <c r="I3" s="356"/>
      <c r="J3" s="356"/>
      <c r="K3" s="356"/>
      <c r="L3" s="356"/>
      <c r="M3" s="356"/>
      <c r="N3" s="356"/>
      <c r="O3" s="356"/>
      <c r="P3" s="356"/>
      <c r="Q3" s="356"/>
      <c r="R3" s="358" t="s">
        <v>68</v>
      </c>
      <c r="S3" s="359"/>
      <c r="T3" s="359"/>
      <c r="U3" s="359"/>
      <c r="V3" s="356"/>
      <c r="W3" s="356"/>
      <c r="X3" s="356"/>
      <c r="Y3" s="360" t="s">
        <v>331</v>
      </c>
      <c r="Z3" s="356"/>
      <c r="AA3" s="356"/>
      <c r="AB3" s="356"/>
      <c r="AC3" s="356"/>
      <c r="AD3" s="356"/>
      <c r="AE3" s="356"/>
      <c r="AF3" s="361"/>
    </row>
    <row r="4" spans="1:34" ht="32.25" customHeight="1" x14ac:dyDescent="0.25">
      <c r="A4" s="362" t="str">
        <f t="array" aca="1" ref="A4" ca="1">IFERROR(INDEX(Problématiques_compétences!$F$2:$AK$2,SMALL(IF(INDIRECT("Problématiques_compétences!F"&amp;MATCH($A$1,Problématiques_compétences!$D$1:$D$119,0)):INDIRECT("Problématiques_compétences!AK"&amp;MATCH($A$1,Problématiques_compétences!$D$1:$D$119,0))="x",COLUMN(Problématiques_compétences!$F$1:$AK$1)-5,""),ROW()-3)),"")</f>
        <v>CT 2.7</v>
      </c>
      <c r="B4" s="767" t="str">
        <f ca="1">INDEX(Programme!$B$4:$C$46,MATCH(A4,Programme!$B$4:$B$46,0),2)</f>
        <v>► Imaginer, concevoir et programmer des applications informatiques nomades.</v>
      </c>
      <c r="C4" s="767"/>
      <c r="D4" s="767"/>
      <c r="E4" s="767"/>
      <c r="F4" s="767"/>
      <c r="G4" s="767"/>
      <c r="H4" s="767"/>
      <c r="I4" s="767"/>
      <c r="J4" s="767"/>
      <c r="K4" s="767"/>
      <c r="L4" s="767"/>
      <c r="M4" s="767"/>
      <c r="N4" s="767"/>
      <c r="O4" s="767"/>
      <c r="P4" s="767"/>
      <c r="Q4" s="785"/>
      <c r="R4" s="363" t="str">
        <f t="array" aca="1" ref="R4" ca="1">INDEX(Programme!$B$3:$G$46,MATCH($A$4,Programme!$B$3:$B$46,0),SMALL(IF(INDIRECT("Programme!D"&amp;MATCH($A$4,Programme!$B$1:$B$46,0)):INDIRECT("Programme!G"&amp;MATCH($A$4,Programme!$B$1:$B$46,0))&lt;&gt;"",COLUMN(Programme!$D$3:$G$3)-1),ROW()-3))</f>
        <v>DIC.1.5</v>
      </c>
      <c r="S4" s="768" t="str">
        <f ca="1">IFERROR(INDEX(Programme!$I$7:$J$94,MATCH($R4,Programme!$I$7:$I$94,0),2),"")</f>
        <v>Imaginer des solutions pour produire des objets et des éléments de programmes informatiques en réponse au besoin.</v>
      </c>
      <c r="T4" s="768"/>
      <c r="U4" s="768"/>
      <c r="V4" s="768"/>
      <c r="W4" s="768"/>
      <c r="X4" s="769"/>
      <c r="Y4" s="770" t="str">
        <f ca="1">IFERROR(INDEX(Programme!$K$7:$L$94,MATCH($R4&amp;".1",Programme!$K$7:$K$94,0),2),"")&amp;IFERROR(INDEX(Programme!$K$7:$L$94,MATCH($R4&amp;".2",Programme!$K$7:$K$94,0),2),"")&amp;IFERROR(INDEX(Programme!$K$7:$L$94,MATCH($R4&amp;".3",Programme!$K$7:$K$94,0),2),"")&amp;IFERROR(INDEX(Programme!$K$7:$L$94,MATCH($R4&amp;".4",Programme!$K$7:$K$94,0),2),"")&amp;IFERROR(INDEX(Programme!$K$7:$L$94,MATCH($R4&amp;".5",Programme!$K$7:$K$94,0),2),"")&amp;IFERROR(INDEX(Programme!$K$7:$L$94,MATCH($R4&amp;".6",Programme!$K$7:$K$94,0),2),"")</f>
        <v>Design. Innovation et créativité. Veille. Représentation de solutions (croquis, schémas, algorithmes). Réalité augmentée. Objets connectés.</v>
      </c>
      <c r="Z4" s="768"/>
      <c r="AA4" s="768"/>
      <c r="AB4" s="768"/>
      <c r="AC4" s="768"/>
      <c r="AD4" s="768"/>
      <c r="AE4" s="768"/>
      <c r="AF4" s="771"/>
    </row>
    <row r="5" spans="1:34" ht="32.25" customHeight="1" x14ac:dyDescent="0.25">
      <c r="A5" s="364"/>
      <c r="B5" s="365"/>
      <c r="C5" s="365"/>
      <c r="D5" s="365"/>
      <c r="E5" s="366"/>
      <c r="F5" s="366"/>
      <c r="G5" s="366"/>
      <c r="H5" s="366"/>
      <c r="I5" s="366"/>
      <c r="J5" s="366"/>
      <c r="K5" s="366"/>
      <c r="L5" s="366"/>
      <c r="M5" s="366"/>
      <c r="N5" s="366"/>
      <c r="O5" s="366"/>
      <c r="P5" s="366"/>
      <c r="Q5" s="366"/>
      <c r="R5" s="367" t="str">
        <f t="array" aca="1" ref="R5" ca="1">IFERROR(INDEX(Programme!$B$3:$G$46,MATCH($A$4,Programme!$B$3:$B$46,0),SMALL(IF(INDIRECT("Programme!D"&amp;MATCH($A$4,Programme!$B$1:$B$46,0)):INDIRECT("Programme!G"&amp;MATCH($A$4,Programme!$B$1:$B$46,0))&lt;&gt;"",COLUMN(Programme!$D$3:$G$3)-1),ROW()-3)),"")</f>
        <v>IP.2.2</v>
      </c>
      <c r="S5" s="796" t="str">
        <f ca="1">IFERROR(INDEX(Programme!$I$7:$J$94,MATCH($R5,Programme!$I$7:$I$94,0),2),"")</f>
        <v>Écrire, mettre au point (tester, corriger) et exécuter un programme commandant un système réel et vérifier le comportement attendu.</v>
      </c>
      <c r="T5" s="796"/>
      <c r="U5" s="796"/>
      <c r="V5" s="796"/>
      <c r="W5" s="796"/>
      <c r="X5" s="797"/>
      <c r="Y5" s="762" t="str">
        <f ca="1">IFERROR(INDEX(Programme!$K$7:$L$94,MATCH($R5&amp;".1",Programme!$K$7:$K$94,0),2),"")&amp;IFERROR(INDEX(Programme!$K$7:$L$94,MATCH($R5&amp;".2",Programme!$K$7:$K$94,0),2),"")&amp;IFERROR(INDEX(Programme!$K$7:$L$94,MATCH($R5&amp;".3",Programme!$K$7:$K$94,0),2),"")&amp;IFERROR(INDEX(Programme!$K$7:$L$94,MATCH($R5&amp;".4",Programme!$K$7:$K$94,0),2),"")&amp;IFERROR(INDEX(Programme!$K$7:$L$94,MATCH($R5&amp;".5",Programme!$K$7:$K$94,0),2),"")&amp;IFERROR(INDEX(Programme!$K$7:$L$94,MATCH($R5&amp;".6",Programme!$K$7:$K$94,0),2),"")</f>
        <v/>
      </c>
      <c r="Z5" s="760"/>
      <c r="AA5" s="760"/>
      <c r="AB5" s="760"/>
      <c r="AC5" s="760"/>
      <c r="AD5" s="760"/>
      <c r="AE5" s="760"/>
      <c r="AF5" s="763"/>
    </row>
    <row r="6" spans="1:34" ht="32.25" customHeight="1" x14ac:dyDescent="0.25">
      <c r="A6" s="362" t="str">
        <f t="array" aca="1" ref="A6" ca="1">IFERROR(INDEX(Problématiques_compétences!$F$2:$AK$2,SMALL(IF(INDIRECT("Problématiques_compétences!F"&amp;MATCH($A$1,Problématiques_compétences!$D$1:$D$119,0)):INDIRECT("Problématiques_compétences!AK"&amp;MATCH($A$1,Problématiques_compétences!$D$1:$D$119,0))="x",COLUMN(Problématiques_compétences!$F$1:$AK$1)-5,""),ROW()-4)),"")</f>
        <v>CT 4.1</v>
      </c>
      <c r="B6" s="767" t="str">
        <f ca="1">IFERROR(INDEX(Programme!$B$4:$C$46,MATCH(A6,Programme!$B$4:$B$46,0),2),"")</f>
        <v>► Décrire, en utilisant les outils et langages de descriptions adaptés, la structure et le comportement des objets.</v>
      </c>
      <c r="C6" s="767"/>
      <c r="D6" s="767"/>
      <c r="E6" s="767"/>
      <c r="F6" s="767"/>
      <c r="G6" s="767"/>
      <c r="H6" s="767"/>
      <c r="I6" s="767"/>
      <c r="J6" s="767"/>
      <c r="K6" s="767"/>
      <c r="L6" s="767"/>
      <c r="M6" s="767"/>
      <c r="N6" s="767"/>
      <c r="O6" s="767"/>
      <c r="P6" s="767"/>
      <c r="Q6" s="767"/>
      <c r="R6" s="363" t="str">
        <f t="array" aca="1" ref="R6" ca="1">IFERROR(INDEX(Programme!$B$3:$G$46,MATCH($A$6,Programme!$B$3:$B$46,0),SMALL(IF(INDIRECT("Programme!D"&amp;MATCH($A$6,Programme!$B$1:$B$46,0)):INDIRECT("Programme!G"&amp;MATCH($A$6,Programme!$B$1:$B$46,0))&lt;&gt;"",COLUMN(Programme!$D$3:$G$3)-1),ROW()-5)),"")</f>
        <v>OTSCIS.1.4</v>
      </c>
      <c r="S6" s="798" t="str">
        <f ca="1">IFERROR(INDEX(Programme!$I$7:$J$94,MATCH($R6,Programme!$I$7:$I$94,0),2),"")</f>
        <v>Élaborer un document qui synthétise ces comparaisons et ces commentaires.</v>
      </c>
      <c r="T6" s="798"/>
      <c r="U6" s="798"/>
      <c r="V6" s="798"/>
      <c r="W6" s="798"/>
      <c r="X6" s="799"/>
      <c r="Y6" s="800" t="str">
        <f ca="1">IFERROR(INDEX(Programme!$K$7:$L$94,MATCH($R6&amp;".1",Programme!$K$7:$K$94,0),2),"")&amp;IFERROR(INDEX(Programme!$K$7:$L$94,MATCH($R6&amp;".2",Programme!$K$7:$K$94,0),2),"")&amp;IFERROR(INDEX(Programme!$K$7:$L$94,MATCH($R6&amp;".3",Programme!$K$7:$K$94,0),2),"")&amp;IFERROR(INDEX(Programme!$K$7:$L$94,MATCH($R6&amp;".4",Programme!$K$7:$K$94,0),2),"")&amp;IFERROR(INDEX(Programme!$K$7:$L$94,MATCH($R6&amp;".5",Programme!$K$7:$K$94,0),2),"")&amp;IFERROR(INDEX(Programme!$K$7:$L$94,MATCH($R6&amp;".6",Programme!$K$7:$K$94,0),2),"")</f>
        <v>Outils numériques de présentation. Charte graphique.</v>
      </c>
      <c r="Z6" s="798"/>
      <c r="AA6" s="798"/>
      <c r="AB6" s="798"/>
      <c r="AC6" s="798"/>
      <c r="AD6" s="798"/>
      <c r="AE6" s="798"/>
      <c r="AF6" s="801"/>
    </row>
    <row r="7" spans="1:34" ht="32.25" customHeight="1" x14ac:dyDescent="0.25">
      <c r="A7" s="368"/>
      <c r="B7" s="369"/>
      <c r="C7" s="369"/>
      <c r="D7" s="369"/>
      <c r="E7" s="369"/>
      <c r="F7" s="369"/>
      <c r="G7" s="369"/>
      <c r="H7" s="369"/>
      <c r="I7" s="369"/>
      <c r="J7" s="369"/>
      <c r="K7" s="369"/>
      <c r="L7" s="369"/>
      <c r="M7" s="369"/>
      <c r="N7" s="369"/>
      <c r="O7" s="369"/>
      <c r="P7" s="369"/>
      <c r="Q7" s="369"/>
      <c r="R7" s="367" t="str">
        <f t="array" aca="1" ref="R7" ca="1">IFERROR(INDEX(Programme!$B$3:$G$46,MATCH($A$6,Programme!$B$3:$B$46,0),SMALL(IF(INDIRECT("Programme!D"&amp;MATCH($A$6,Programme!$B$1:$B$46,0)):INDIRECT("Programme!G"&amp;MATCH($A$6,Programme!$B$1:$B$46,0))&lt;&gt;"",COLUMN(Programme!$D$3:$G$3)-1),ROW()-5)),"")</f>
        <v>MSOST.1.5</v>
      </c>
      <c r="S7" s="760" t="str">
        <f ca="1">IFERROR(INDEX(Programme!$I$7:$J$94,MATCH($R7,Programme!$I$7:$I$94,0),2),"")</f>
        <v>Décrire, en utilisant les outils et langages de descriptions adaptés, le fonctionnement, la structure et le comportement des objets.</v>
      </c>
      <c r="T7" s="760"/>
      <c r="U7" s="760"/>
      <c r="V7" s="760"/>
      <c r="W7" s="760"/>
      <c r="X7" s="761"/>
      <c r="Y7" s="762" t="str">
        <f ca="1">IFERROR(INDEX(Programme!$K$7:$L$94,MATCH($R7&amp;".1",Programme!$K$7:$K$94,0),2),"")&amp;IFERROR(INDEX(Programme!$K$7:$L$94,MATCH($R7&amp;".2",Programme!$K$7:$K$94,0),2),"")&amp;IFERROR(INDEX(Programme!$K$7:$L$94,MATCH($R7&amp;".3",Programme!$K$7:$K$94,0),2),"")&amp;IFERROR(INDEX(Programme!$K$7:$L$94,MATCH($R7&amp;".4",Programme!$K$7:$K$94,0),2),"")&amp;IFERROR(INDEX(Programme!$K$7:$L$94,MATCH($R7&amp;".5",Programme!$K$7:$K$94,0),2),"")&amp;IFERROR(INDEX(Programme!$K$7:$L$94,MATCH($R7&amp;".6",Programme!$K$7:$K$94,0),2),"")</f>
        <v>Outils de description d’un fonctionnement, d’une structure et d’un comportement.</v>
      </c>
      <c r="Z7" s="760"/>
      <c r="AA7" s="760"/>
      <c r="AB7" s="760"/>
      <c r="AC7" s="760"/>
      <c r="AD7" s="760"/>
      <c r="AE7" s="760"/>
      <c r="AF7" s="763"/>
    </row>
    <row r="8" spans="1:34" ht="32.25" customHeight="1" x14ac:dyDescent="0.25">
      <c r="A8" s="362" t="str">
        <f t="array" aca="1" ref="A8" ca="1">IFERROR(INDEX(Problématiques_compétences!$F$2:$AK$2,SMALL(IF(INDIRECT("Problématiques_compétences!F"&amp;MATCH($A$1,Problématiques_compétences!$D$1:$D$119,0)):INDIRECT("Problématiques_compétences!AK"&amp;MATCH($A$1,Problématiques_compétences!$D$1:$D$119,0))="x",COLUMN(Problématiques_compétences!$F$1:$AK$1)-5,""),ROW()-5)),"")</f>
        <v>CS 5.7</v>
      </c>
      <c r="B8" s="767" t="str">
        <f ca="1">IFERROR(INDEX(Programme!$B$4:$C$46,MATCH(A8,Programme!$B$4:$B$46,0),2),"")</f>
        <v>► Analyser le comportement attendu d’un système réel et décomposer le problème posé en sous-problèmes afin de structurer un programme de commande.</v>
      </c>
      <c r="C8" s="767"/>
      <c r="D8" s="767"/>
      <c r="E8" s="767"/>
      <c r="F8" s="767"/>
      <c r="G8" s="767"/>
      <c r="H8" s="767"/>
      <c r="I8" s="767"/>
      <c r="J8" s="767"/>
      <c r="K8" s="767"/>
      <c r="L8" s="767"/>
      <c r="M8" s="767"/>
      <c r="N8" s="767"/>
      <c r="O8" s="767"/>
      <c r="P8" s="767"/>
      <c r="Q8" s="767"/>
      <c r="R8" s="363" t="str">
        <f t="array" aca="1" ref="R8" ca="1">IFERROR(INDEX(Programme!$B$3:$G$46,MATCH($A$8,Programme!$B$3:$B$46,0),SMALL(IF(INDIRECT("Programme!D"&amp;MATCH($A$8,Programme!$B$1:$B$46,0)):INDIRECT("Programme!G"&amp;MATCH($A$8,Programme!$B$1:$B$46,0))&lt;&gt;"",COLUMN(Programme!$D$3:$G$3)-1),ROW()-7)),"")</f>
        <v>IP.2.1</v>
      </c>
      <c r="S8" s="768" t="str">
        <f ca="1">IFERROR(INDEX(Programme!$I$7:$J$94,MATCH($R8,Programme!$I$7:$I$94,0),2),"")</f>
        <v>Analyser le comportement attendu d’un système réel et décomposer le problème posé en sous-problèmes afin de structurer un programme de commande.</v>
      </c>
      <c r="T8" s="768"/>
      <c r="U8" s="768"/>
      <c r="V8" s="768"/>
      <c r="W8" s="768"/>
      <c r="X8" s="769"/>
      <c r="Y8" s="770" t="str">
        <f ca="1">IFERROR(INDEX(Programme!$K$7:$L$94,MATCH($R8&amp;".1",Programme!$K$7:$K$94,0),2),"")&amp;IFERROR(INDEX(Programme!$K$7:$L$94,MATCH($R8&amp;".2",Programme!$K$7:$K$94,0),2),"")&amp;IFERROR(INDEX(Programme!$K$7:$L$94,MATCH($R8&amp;".3",Programme!$K$7:$K$94,0),2),"")&amp;IFERROR(INDEX(Programme!$K$7:$L$94,MATCH($R8&amp;".4",Programme!$K$7:$K$94,0),2),"")&amp;IFERROR(INDEX(Programme!$K$7:$L$94,MATCH($R8&amp;".5",Programme!$K$7:$K$94,0),2),"")&amp;IFERROR(INDEX(Programme!$K$7:$L$94,MATCH($R8&amp;".6",Programme!$K$7:$K$94,0),2),"")</f>
        <v/>
      </c>
      <c r="Z8" s="768"/>
      <c r="AA8" s="768"/>
      <c r="AB8" s="768"/>
      <c r="AC8" s="768"/>
      <c r="AD8" s="768"/>
      <c r="AE8" s="768"/>
      <c r="AF8" s="771"/>
      <c r="AG8" s="370"/>
      <c r="AH8" s="370"/>
    </row>
    <row r="9" spans="1:34" ht="32.25" customHeight="1" x14ac:dyDescent="0.25">
      <c r="A9" s="371"/>
      <c r="B9" s="372"/>
      <c r="C9" s="372"/>
      <c r="D9" s="372"/>
      <c r="E9" s="372"/>
      <c r="F9" s="372"/>
      <c r="G9" s="372"/>
      <c r="H9" s="372"/>
      <c r="I9" s="372"/>
      <c r="J9" s="372"/>
      <c r="K9" s="372"/>
      <c r="L9" s="372"/>
      <c r="M9" s="372"/>
      <c r="N9" s="372"/>
      <c r="O9" s="372"/>
      <c r="P9" s="372"/>
      <c r="Q9" s="372"/>
      <c r="R9" s="367" t="str">
        <f t="array" aca="1" ref="R9" ca="1">IFERROR(INDEX(Programme!$B$3:$G$46,MATCH($A$8,Programme!$B$3:$B$46,0),SMALL(IF(INDIRECT("Programme!D"&amp;MATCH($A$8,Programme!$B$1:$B$46,0)):INDIRECT("Programme!G"&amp;MATCH($A$8,Programme!$B$1:$B$46,0))&lt;&gt;"",COLUMN(Programme!$D$3:$G$3)-1),ROW()-7)),"")</f>
        <v/>
      </c>
      <c r="S9" s="760" t="str">
        <f ca="1">IFERROR(INDEX(Programme!$I$7:$J$94,MATCH($R9,Programme!$I$7:$I$94,0),2),"")</f>
        <v/>
      </c>
      <c r="T9" s="760"/>
      <c r="U9" s="760"/>
      <c r="V9" s="760"/>
      <c r="W9" s="760"/>
      <c r="X9" s="761"/>
      <c r="Y9" s="762" t="str">
        <f ca="1">IFERROR(INDEX(Programme!$K$7:$L$94,MATCH($R9&amp;".1",Programme!$K$7:$K$94,0),2),"")&amp;IFERROR(INDEX(Programme!$K$7:$L$94,MATCH($R9&amp;".2",Programme!$K$7:$K$94,0),2),"")&amp;IFERROR(INDEX(Programme!$K$7:$L$94,MATCH($R9&amp;".3",Programme!$K$7:$K$94,0),2),"")&amp;IFERROR(INDEX(Programme!$K$7:$L$94,MATCH($R9&amp;".4",Programme!$K$7:$K$94,0),2),"")&amp;IFERROR(INDEX(Programme!$K$7:$L$94,MATCH($R9&amp;".5",Programme!$K$7:$K$94,0),2),"")&amp;IFERROR(INDEX(Programme!$K$7:$L$94,MATCH($R9&amp;".6",Programme!$K$7:$K$94,0),2),"")</f>
        <v/>
      </c>
      <c r="Z9" s="760"/>
      <c r="AA9" s="760"/>
      <c r="AB9" s="760"/>
      <c r="AC9" s="760"/>
      <c r="AD9" s="760"/>
      <c r="AE9" s="760"/>
      <c r="AF9" s="763"/>
      <c r="AG9" s="373"/>
      <c r="AH9" s="374"/>
    </row>
    <row r="10" spans="1:34" ht="32.25" customHeight="1" x14ac:dyDescent="0.25">
      <c r="A10" s="362" t="str">
        <f t="array" aca="1" ref="A10" ca="1">IFERROR(INDEX(Problématiques_compétences!$F$2:$AK$2,SMALL(IF(INDIRECT("Problématiques_compétences!F"&amp;MATCH($A$1,Problématiques_compétences!$D$1:$D$119,0)):INDIRECT("Problématiques_compétences!AK"&amp;MATCH($A$1,Problématiques_compétences!$D$1:$D$119,0))="x",COLUMN(Problématiques_compétences!$F$1:$AK$1)-5,""),ROW()-6)),"")</f>
        <v/>
      </c>
      <c r="B10" s="767" t="str">
        <f ca="1">IFERROR(INDEX(Programme!$B$4:$C$46,MATCH(A10,Programme!$B$4:$B$46,0),2),"")</f>
        <v/>
      </c>
      <c r="C10" s="767"/>
      <c r="D10" s="767"/>
      <c r="E10" s="767"/>
      <c r="F10" s="767"/>
      <c r="G10" s="767"/>
      <c r="H10" s="767"/>
      <c r="I10" s="767"/>
      <c r="J10" s="767"/>
      <c r="K10" s="767"/>
      <c r="L10" s="767"/>
      <c r="M10" s="767"/>
      <c r="N10" s="767"/>
      <c r="O10" s="767"/>
      <c r="P10" s="767"/>
      <c r="Q10" s="767"/>
      <c r="R10" s="363" t="str">
        <f t="array" aca="1" ref="R10" ca="1">IFERROR(INDEX(Programme!$B$3:$G$46,MATCH($A$10,Programme!$B$3:$B$46,0),SMALL(IF(INDIRECT("Programme!D"&amp;MATCH($A$10,Programme!$B$1:$B$46,0)):INDIRECT("Programme!G"&amp;MATCH($A$10,Programme!$B$1:$B$46,0))&lt;&gt;"",COLUMN(Programme!$D$3:$G$3)-1),ROW()-9)),"")</f>
        <v/>
      </c>
      <c r="S10" s="768" t="str">
        <f ca="1">IFERROR(INDEX(Programme!$I$7:$J$94,MATCH($R10,Programme!$I$7:$I$94,0),2),"")</f>
        <v/>
      </c>
      <c r="T10" s="768"/>
      <c r="U10" s="768"/>
      <c r="V10" s="768"/>
      <c r="W10" s="768"/>
      <c r="X10" s="769"/>
      <c r="Y10" s="770" t="str">
        <f ca="1">IFERROR(INDEX(Programme!$K$7:$L$94,MATCH($R10&amp;".1",Programme!$K$7:$K$94,0),2),"")&amp;IFERROR(INDEX(Programme!$K$7:$L$94,MATCH($R10&amp;".2",Programme!$K$7:$K$94,0),2),"")&amp;IFERROR(INDEX(Programme!$K$7:$L$94,MATCH($R10&amp;".3",Programme!$K$7:$K$94,0),2),"")&amp;IFERROR(INDEX(Programme!$K$7:$L$94,MATCH($R10&amp;".4",Programme!$K$7:$K$94,0),2),"")&amp;IFERROR(INDEX(Programme!$K$7:$L$94,MATCH($R10&amp;".5",Programme!$K$7:$K$94,0),2),"")&amp;IFERROR(INDEX(Programme!$K$7:$L$94,MATCH($R10&amp;".6",Programme!$K$7:$K$94,0),2),"")</f>
        <v/>
      </c>
      <c r="Z10" s="768"/>
      <c r="AA10" s="768"/>
      <c r="AB10" s="768"/>
      <c r="AC10" s="768"/>
      <c r="AD10" s="768"/>
      <c r="AE10" s="768"/>
      <c r="AF10" s="771"/>
      <c r="AG10" s="375"/>
      <c r="AH10" s="374"/>
    </row>
    <row r="11" spans="1:34" ht="32.25" customHeight="1" thickBot="1" x14ac:dyDescent="0.3">
      <c r="A11" s="362"/>
      <c r="B11" s="767"/>
      <c r="C11" s="767"/>
      <c r="D11" s="767"/>
      <c r="E11" s="767"/>
      <c r="F11" s="767"/>
      <c r="G11" s="767"/>
      <c r="H11" s="767"/>
      <c r="I11" s="767"/>
      <c r="J11" s="767"/>
      <c r="K11" s="767"/>
      <c r="L11" s="767"/>
      <c r="M11" s="767"/>
      <c r="N11" s="767"/>
      <c r="O11" s="767"/>
      <c r="P11" s="767"/>
      <c r="Q11" s="767"/>
      <c r="R11" s="363" t="str">
        <f t="array" aca="1" ref="R11" ca="1">IFERROR(INDEX(Programme!$B$3:$G$46,MATCH($A$10,Programme!$B$3:$B$46,0),SMALL(IF(INDIRECT("Programme!D"&amp;MATCH($A$10,Programme!$B$1:$B$46,0)):INDIRECT("Programme!G"&amp;MATCH($A$10,Programme!$B$1:$B$46,0))&lt;&gt;"",COLUMN(Programme!$D$3:$G$3)-1),ROW()-9)),"")</f>
        <v/>
      </c>
      <c r="S11" s="768" t="str">
        <f ca="1">IFERROR(INDEX(Programme!$I$7:$J$94,MATCH($R11,Programme!$I$7:$I$94,0),2),"")</f>
        <v/>
      </c>
      <c r="T11" s="768"/>
      <c r="U11" s="772"/>
      <c r="V11" s="772"/>
      <c r="W11" s="772"/>
      <c r="X11" s="773"/>
      <c r="Y11" s="770" t="str">
        <f ca="1">IFERROR(INDEX(Programme!$K$7:$L$94,MATCH($R11&amp;".1",Programme!$K$7:$K$94,0),2),"")&amp;IFERROR(INDEX(Programme!$K$7:$L$94,MATCH($R11&amp;".2",Programme!$K$7:$K$94,0),2),"")&amp;IFERROR(INDEX(Programme!$K$7:$L$94,MATCH($R11&amp;".3",Programme!$K$7:$K$94,0),2),"")&amp;IFERROR(INDEX(Programme!$K$7:$L$94,MATCH($R11&amp;".4",Programme!$K$7:$K$94,0),2),"")&amp;IFERROR(INDEX(Programme!$K$7:$L$94,MATCH($R11&amp;".5",Programme!$K$7:$K$94,0),2),"")&amp;IFERROR(INDEX(Programme!$K$7:$L$94,MATCH($R11&amp;".6",Programme!$K$7:$K$94,0),2),"")</f>
        <v/>
      </c>
      <c r="Z11" s="768"/>
      <c r="AA11" s="768"/>
      <c r="AB11" s="768"/>
      <c r="AC11" s="768"/>
      <c r="AD11" s="768"/>
      <c r="AE11" s="768"/>
      <c r="AF11" s="771"/>
      <c r="AG11" s="375"/>
      <c r="AH11" s="374"/>
    </row>
    <row r="12" spans="1:34" ht="16.5" customHeight="1" x14ac:dyDescent="0.25">
      <c r="A12" s="774" t="s">
        <v>67</v>
      </c>
      <c r="B12" s="775"/>
      <c r="C12" s="775"/>
      <c r="D12" s="775"/>
      <c r="E12" s="775"/>
      <c r="F12" s="775"/>
      <c r="G12" s="775"/>
      <c r="H12" s="775"/>
      <c r="I12" s="775"/>
      <c r="J12" s="775"/>
      <c r="K12" s="775"/>
      <c r="L12" s="775"/>
      <c r="M12" s="775"/>
      <c r="N12" s="775"/>
      <c r="O12" s="775"/>
      <c r="P12" s="775"/>
      <c r="Q12" s="775"/>
      <c r="R12" s="775"/>
      <c r="S12" s="775"/>
      <c r="T12" s="776"/>
      <c r="U12" s="777" t="s">
        <v>69</v>
      </c>
      <c r="V12" s="778"/>
      <c r="W12" s="778"/>
      <c r="X12" s="778"/>
      <c r="Y12" s="778"/>
      <c r="Z12" s="778"/>
      <c r="AA12" s="778"/>
      <c r="AB12" s="778"/>
      <c r="AC12" s="778"/>
      <c r="AD12" s="778"/>
      <c r="AE12" s="778"/>
      <c r="AF12" s="779"/>
      <c r="AG12" s="375"/>
      <c r="AH12" s="374"/>
    </row>
    <row r="13" spans="1:34" ht="16.5" customHeight="1" x14ac:dyDescent="0.25">
      <c r="A13" s="749" t="s">
        <v>497</v>
      </c>
      <c r="B13" s="738"/>
      <c r="C13" s="738"/>
      <c r="D13" s="738"/>
      <c r="E13" s="738"/>
      <c r="F13" s="738"/>
      <c r="G13" s="738"/>
      <c r="H13" s="738"/>
      <c r="I13" s="738"/>
      <c r="J13" s="738"/>
      <c r="K13" s="738"/>
      <c r="L13" s="738"/>
      <c r="M13" s="738"/>
      <c r="N13" s="738"/>
      <c r="O13" s="738"/>
      <c r="P13" s="738"/>
      <c r="Q13" s="738"/>
      <c r="R13" s="738"/>
      <c r="S13" s="738"/>
      <c r="T13" s="739"/>
      <c r="U13" s="753" t="s">
        <v>499</v>
      </c>
      <c r="V13" s="754"/>
      <c r="W13" s="754"/>
      <c r="X13" s="754"/>
      <c r="Y13" s="754"/>
      <c r="Z13" s="754"/>
      <c r="AA13" s="754"/>
      <c r="AB13" s="754"/>
      <c r="AC13" s="754"/>
      <c r="AD13" s="754"/>
      <c r="AE13" s="754"/>
      <c r="AF13" s="755"/>
    </row>
    <row r="14" spans="1:34" ht="16.5" customHeight="1" x14ac:dyDescent="0.25">
      <c r="A14" s="737"/>
      <c r="B14" s="738"/>
      <c r="C14" s="738"/>
      <c r="D14" s="738"/>
      <c r="E14" s="738"/>
      <c r="F14" s="738"/>
      <c r="G14" s="738"/>
      <c r="H14" s="738"/>
      <c r="I14" s="738"/>
      <c r="J14" s="738"/>
      <c r="K14" s="738"/>
      <c r="L14" s="738"/>
      <c r="M14" s="738"/>
      <c r="N14" s="738"/>
      <c r="O14" s="738"/>
      <c r="P14" s="738"/>
      <c r="Q14" s="738"/>
      <c r="R14" s="738"/>
      <c r="S14" s="738"/>
      <c r="T14" s="739"/>
      <c r="U14" s="756"/>
      <c r="V14" s="754"/>
      <c r="W14" s="754"/>
      <c r="X14" s="754"/>
      <c r="Y14" s="754"/>
      <c r="Z14" s="754"/>
      <c r="AA14" s="754"/>
      <c r="AB14" s="754"/>
      <c r="AC14" s="754"/>
      <c r="AD14" s="754"/>
      <c r="AE14" s="754"/>
      <c r="AF14" s="755"/>
    </row>
    <row r="15" spans="1:34" ht="16.5" customHeight="1" x14ac:dyDescent="0.25">
      <c r="A15" s="737"/>
      <c r="B15" s="738"/>
      <c r="C15" s="738"/>
      <c r="D15" s="738"/>
      <c r="E15" s="738"/>
      <c r="F15" s="738"/>
      <c r="G15" s="738"/>
      <c r="H15" s="738"/>
      <c r="I15" s="738"/>
      <c r="J15" s="738"/>
      <c r="K15" s="738"/>
      <c r="L15" s="738"/>
      <c r="M15" s="738"/>
      <c r="N15" s="738"/>
      <c r="O15" s="738"/>
      <c r="P15" s="738"/>
      <c r="Q15" s="738"/>
      <c r="R15" s="738"/>
      <c r="S15" s="738"/>
      <c r="T15" s="739"/>
      <c r="U15" s="756"/>
      <c r="V15" s="754"/>
      <c r="W15" s="754"/>
      <c r="X15" s="754"/>
      <c r="Y15" s="754"/>
      <c r="Z15" s="754"/>
      <c r="AA15" s="754"/>
      <c r="AB15" s="754"/>
      <c r="AC15" s="754"/>
      <c r="AD15" s="754"/>
      <c r="AE15" s="754"/>
      <c r="AF15" s="755"/>
    </row>
    <row r="16" spans="1:34" ht="16.5" customHeight="1" x14ac:dyDescent="0.25">
      <c r="A16" s="737"/>
      <c r="B16" s="738"/>
      <c r="C16" s="738"/>
      <c r="D16" s="738"/>
      <c r="E16" s="738"/>
      <c r="F16" s="738"/>
      <c r="G16" s="738"/>
      <c r="H16" s="738"/>
      <c r="I16" s="738"/>
      <c r="J16" s="738"/>
      <c r="K16" s="738"/>
      <c r="L16" s="738"/>
      <c r="M16" s="738"/>
      <c r="N16" s="738"/>
      <c r="O16" s="738"/>
      <c r="P16" s="738"/>
      <c r="Q16" s="738"/>
      <c r="R16" s="738"/>
      <c r="S16" s="738"/>
      <c r="T16" s="739"/>
      <c r="U16" s="756"/>
      <c r="V16" s="754"/>
      <c r="W16" s="754"/>
      <c r="X16" s="754"/>
      <c r="Y16" s="754"/>
      <c r="Z16" s="754"/>
      <c r="AA16" s="754"/>
      <c r="AB16" s="754"/>
      <c r="AC16" s="754"/>
      <c r="AD16" s="754"/>
      <c r="AE16" s="754"/>
      <c r="AF16" s="755"/>
    </row>
    <row r="17" spans="1:32" ht="19.5" customHeight="1" x14ac:dyDescent="0.25">
      <c r="A17" s="737"/>
      <c r="B17" s="738"/>
      <c r="C17" s="738"/>
      <c r="D17" s="738"/>
      <c r="E17" s="738"/>
      <c r="F17" s="738"/>
      <c r="G17" s="738"/>
      <c r="H17" s="738"/>
      <c r="I17" s="738"/>
      <c r="J17" s="738"/>
      <c r="K17" s="738"/>
      <c r="L17" s="738"/>
      <c r="M17" s="738"/>
      <c r="N17" s="738"/>
      <c r="O17" s="738"/>
      <c r="P17" s="738"/>
      <c r="Q17" s="738"/>
      <c r="R17" s="738"/>
      <c r="S17" s="738"/>
      <c r="T17" s="739"/>
      <c r="U17" s="756"/>
      <c r="V17" s="754"/>
      <c r="W17" s="754"/>
      <c r="X17" s="754"/>
      <c r="Y17" s="754"/>
      <c r="Z17" s="754"/>
      <c r="AA17" s="754"/>
      <c r="AB17" s="754"/>
      <c r="AC17" s="754"/>
      <c r="AD17" s="754"/>
      <c r="AE17" s="754"/>
      <c r="AF17" s="755"/>
    </row>
    <row r="18" spans="1:32" ht="20.25" customHeight="1" x14ac:dyDescent="0.25">
      <c r="A18" s="750"/>
      <c r="B18" s="751"/>
      <c r="C18" s="751"/>
      <c r="D18" s="751"/>
      <c r="E18" s="751"/>
      <c r="F18" s="751"/>
      <c r="G18" s="751"/>
      <c r="H18" s="751"/>
      <c r="I18" s="751"/>
      <c r="J18" s="751"/>
      <c r="K18" s="751"/>
      <c r="L18" s="751"/>
      <c r="M18" s="751"/>
      <c r="N18" s="751"/>
      <c r="O18" s="751"/>
      <c r="P18" s="751"/>
      <c r="Q18" s="751"/>
      <c r="R18" s="751"/>
      <c r="S18" s="751"/>
      <c r="T18" s="752"/>
      <c r="U18" s="757"/>
      <c r="V18" s="758"/>
      <c r="W18" s="758"/>
      <c r="X18" s="758"/>
      <c r="Y18" s="758"/>
      <c r="Z18" s="758"/>
      <c r="AA18" s="758"/>
      <c r="AB18" s="758"/>
      <c r="AC18" s="758"/>
      <c r="AD18" s="758"/>
      <c r="AE18" s="758"/>
      <c r="AF18" s="759"/>
    </row>
    <row r="19" spans="1:32" ht="32.25" customHeight="1" x14ac:dyDescent="0.25">
      <c r="A19" s="740" t="s">
        <v>363</v>
      </c>
      <c r="B19" s="741"/>
      <c r="C19" s="741"/>
      <c r="D19" s="741"/>
      <c r="E19" s="741"/>
      <c r="F19" s="741"/>
      <c r="G19" s="741"/>
      <c r="H19" s="741"/>
      <c r="I19" s="741"/>
      <c r="J19" s="741"/>
      <c r="K19" s="741"/>
      <c r="L19" s="741"/>
      <c r="M19" s="741"/>
      <c r="N19" s="741"/>
      <c r="O19" s="741"/>
      <c r="P19" s="741"/>
      <c r="Q19" s="741"/>
      <c r="R19" s="741"/>
      <c r="S19" s="741"/>
      <c r="T19" s="742"/>
      <c r="U19" s="743" t="s">
        <v>364</v>
      </c>
      <c r="V19" s="744"/>
      <c r="W19" s="744"/>
      <c r="X19" s="744"/>
      <c r="Y19" s="744"/>
      <c r="Z19" s="744"/>
      <c r="AA19" s="744"/>
      <c r="AB19" s="744"/>
      <c r="AC19" s="744"/>
      <c r="AD19" s="744"/>
      <c r="AE19" s="744"/>
      <c r="AF19" s="745"/>
    </row>
    <row r="20" spans="1:32" ht="30" customHeight="1" x14ac:dyDescent="0.25">
      <c r="A20" s="749" t="s">
        <v>498</v>
      </c>
      <c r="B20" s="738"/>
      <c r="C20" s="738"/>
      <c r="D20" s="738"/>
      <c r="E20" s="738"/>
      <c r="F20" s="738"/>
      <c r="G20" s="738"/>
      <c r="H20" s="738"/>
      <c r="I20" s="738"/>
      <c r="J20" s="738"/>
      <c r="K20" s="738"/>
      <c r="L20" s="738"/>
      <c r="M20" s="738"/>
      <c r="N20" s="738"/>
      <c r="O20" s="738"/>
      <c r="P20" s="738"/>
      <c r="Q20" s="738"/>
      <c r="R20" s="738"/>
      <c r="S20" s="738"/>
      <c r="T20" s="739"/>
      <c r="U20" s="737"/>
      <c r="V20" s="738"/>
      <c r="W20" s="738"/>
      <c r="X20" s="738"/>
      <c r="Y20" s="738"/>
      <c r="Z20" s="738"/>
      <c r="AA20" s="738"/>
      <c r="AB20" s="738"/>
      <c r="AC20" s="738"/>
      <c r="AD20" s="738"/>
      <c r="AE20" s="738"/>
      <c r="AF20" s="739"/>
    </row>
    <row r="21" spans="1:32" ht="32.25" customHeight="1" thickBot="1" x14ac:dyDescent="0.3">
      <c r="A21" s="746"/>
      <c r="B21" s="747"/>
      <c r="C21" s="747"/>
      <c r="D21" s="747"/>
      <c r="E21" s="747"/>
      <c r="F21" s="747"/>
      <c r="G21" s="747"/>
      <c r="H21" s="747"/>
      <c r="I21" s="747"/>
      <c r="J21" s="747"/>
      <c r="K21" s="747"/>
      <c r="L21" s="747"/>
      <c r="M21" s="747"/>
      <c r="N21" s="747"/>
      <c r="O21" s="747"/>
      <c r="P21" s="747"/>
      <c r="Q21" s="747"/>
      <c r="R21" s="747"/>
      <c r="S21" s="747"/>
      <c r="T21" s="748"/>
      <c r="U21" s="746"/>
      <c r="V21" s="747"/>
      <c r="W21" s="747"/>
      <c r="X21" s="747"/>
      <c r="Y21" s="747"/>
      <c r="Z21" s="747"/>
      <c r="AA21" s="747"/>
      <c r="AB21" s="747"/>
      <c r="AC21" s="747"/>
      <c r="AD21" s="747"/>
      <c r="AE21" s="747"/>
      <c r="AF21" s="748"/>
    </row>
    <row r="22" spans="1:32" ht="34.5" customHeight="1" x14ac:dyDescent="0.25">
      <c r="A22" s="764" t="s">
        <v>456</v>
      </c>
      <c r="B22" s="765"/>
      <c r="C22" s="765"/>
      <c r="D22" s="765"/>
      <c r="E22" s="765"/>
      <c r="F22" s="765"/>
      <c r="G22" s="765"/>
      <c r="H22" s="765"/>
      <c r="I22" s="765"/>
      <c r="J22" s="765"/>
      <c r="K22" s="765"/>
      <c r="L22" s="765"/>
      <c r="M22" s="765"/>
      <c r="N22" s="765"/>
      <c r="O22" s="765"/>
      <c r="P22" s="765"/>
      <c r="Q22" s="765"/>
      <c r="R22" s="765"/>
      <c r="S22" s="765"/>
      <c r="T22" s="766"/>
      <c r="U22" s="764" t="s">
        <v>457</v>
      </c>
      <c r="V22" s="765"/>
      <c r="W22" s="765"/>
      <c r="X22" s="765"/>
      <c r="Y22" s="765"/>
      <c r="Z22" s="765"/>
      <c r="AA22" s="765"/>
      <c r="AB22" s="765"/>
      <c r="AC22" s="765"/>
      <c r="AD22" s="765"/>
      <c r="AE22" s="765"/>
      <c r="AF22" s="766"/>
    </row>
    <row r="23" spans="1:32" ht="30" customHeight="1" x14ac:dyDescent="0.25">
      <c r="A23" s="749" t="s">
        <v>502</v>
      </c>
      <c r="B23" s="738"/>
      <c r="C23" s="738"/>
      <c r="D23" s="738"/>
      <c r="E23" s="738"/>
      <c r="F23" s="738"/>
      <c r="G23" s="738"/>
      <c r="H23" s="738"/>
      <c r="I23" s="738"/>
      <c r="J23" s="738"/>
      <c r="K23" s="738"/>
      <c r="L23" s="738"/>
      <c r="M23" s="738"/>
      <c r="N23" s="738"/>
      <c r="O23" s="738"/>
      <c r="P23" s="738"/>
      <c r="Q23" s="738"/>
      <c r="R23" s="738"/>
      <c r="S23" s="738"/>
      <c r="T23" s="739"/>
      <c r="U23" s="737"/>
      <c r="V23" s="738"/>
      <c r="W23" s="738"/>
      <c r="X23" s="738"/>
      <c r="Y23" s="738"/>
      <c r="Z23" s="738"/>
      <c r="AA23" s="738"/>
      <c r="AB23" s="738"/>
      <c r="AC23" s="738"/>
      <c r="AD23" s="738"/>
      <c r="AE23" s="738"/>
      <c r="AF23" s="739"/>
    </row>
    <row r="24" spans="1:32" ht="30" customHeight="1" thickBot="1" x14ac:dyDescent="0.3">
      <c r="A24" s="737"/>
      <c r="B24" s="738"/>
      <c r="C24" s="738"/>
      <c r="D24" s="738"/>
      <c r="E24" s="738"/>
      <c r="F24" s="738"/>
      <c r="G24" s="738"/>
      <c r="H24" s="738"/>
      <c r="I24" s="738"/>
      <c r="J24" s="738"/>
      <c r="K24" s="738"/>
      <c r="L24" s="738"/>
      <c r="M24" s="738"/>
      <c r="N24" s="738"/>
      <c r="O24" s="738"/>
      <c r="P24" s="738"/>
      <c r="Q24" s="738"/>
      <c r="R24" s="738"/>
      <c r="S24" s="738"/>
      <c r="T24" s="739"/>
      <c r="U24" s="737"/>
      <c r="V24" s="738"/>
      <c r="W24" s="738"/>
      <c r="X24" s="738"/>
      <c r="Y24" s="738"/>
      <c r="Z24" s="738"/>
      <c r="AA24" s="738"/>
      <c r="AB24" s="738"/>
      <c r="AC24" s="738"/>
      <c r="AD24" s="738"/>
      <c r="AE24" s="738"/>
      <c r="AF24" s="739"/>
    </row>
    <row r="25" spans="1:32" x14ac:dyDescent="0.25">
      <c r="A25" s="376" t="s">
        <v>458</v>
      </c>
      <c r="B25" s="377"/>
      <c r="C25" s="377"/>
      <c r="D25" s="377" t="s">
        <v>245</v>
      </c>
      <c r="E25" s="377"/>
      <c r="F25" s="377"/>
      <c r="G25" s="378"/>
      <c r="H25" s="725" t="s">
        <v>464</v>
      </c>
      <c r="I25" s="726"/>
      <c r="J25" s="726"/>
      <c r="K25" s="726"/>
      <c r="L25" s="726"/>
      <c r="M25" s="726"/>
      <c r="N25" s="726"/>
      <c r="O25" s="726"/>
      <c r="P25" s="726"/>
      <c r="Q25" s="726"/>
      <c r="R25" s="727"/>
      <c r="S25" s="728" t="s">
        <v>463</v>
      </c>
      <c r="T25" s="728"/>
      <c r="U25" s="729" t="s">
        <v>465</v>
      </c>
      <c r="V25" s="730"/>
      <c r="W25" s="730"/>
      <c r="X25" s="730"/>
      <c r="Y25" s="730"/>
      <c r="Z25" s="730"/>
      <c r="AA25" s="730"/>
      <c r="AB25" s="730"/>
      <c r="AC25" s="730"/>
      <c r="AD25" s="731"/>
      <c r="AE25" s="732" t="s">
        <v>463</v>
      </c>
      <c r="AF25" s="733"/>
    </row>
    <row r="26" spans="1:32" ht="15.75" customHeight="1" x14ac:dyDescent="0.25">
      <c r="A26" s="379"/>
      <c r="B26" s="699" t="s">
        <v>459</v>
      </c>
      <c r="C26" s="700"/>
      <c r="D26" s="700"/>
      <c r="E26" s="700"/>
      <c r="F26" s="700"/>
      <c r="G26" s="701"/>
      <c r="H26" s="702"/>
      <c r="I26" s="703"/>
      <c r="J26" s="703"/>
      <c r="K26" s="703"/>
      <c r="L26" s="703"/>
      <c r="M26" s="703"/>
      <c r="N26" s="703"/>
      <c r="O26" s="703"/>
      <c r="P26" s="703"/>
      <c r="Q26" s="703"/>
      <c r="R26" s="704"/>
      <c r="S26" s="702"/>
      <c r="T26" s="703"/>
      <c r="U26" s="734"/>
      <c r="V26" s="735"/>
      <c r="W26" s="735"/>
      <c r="X26" s="735"/>
      <c r="Y26" s="735"/>
      <c r="Z26" s="735"/>
      <c r="AA26" s="735"/>
      <c r="AB26" s="735"/>
      <c r="AC26" s="735"/>
      <c r="AD26" s="735"/>
      <c r="AE26" s="735"/>
      <c r="AF26" s="736"/>
    </row>
    <row r="27" spans="1:32" ht="15.75" customHeight="1" x14ac:dyDescent="0.25">
      <c r="A27" s="380"/>
      <c r="B27" s="721" t="s">
        <v>478</v>
      </c>
      <c r="C27" s="722"/>
      <c r="D27" s="722"/>
      <c r="E27" s="722"/>
      <c r="F27" s="722"/>
      <c r="G27" s="723"/>
      <c r="H27" s="719"/>
      <c r="I27" s="720"/>
      <c r="J27" s="720"/>
      <c r="K27" s="720"/>
      <c r="L27" s="720"/>
      <c r="M27" s="720"/>
      <c r="N27" s="720"/>
      <c r="O27" s="720"/>
      <c r="P27" s="720"/>
      <c r="Q27" s="720"/>
      <c r="R27" s="724"/>
      <c r="S27" s="719"/>
      <c r="T27" s="720"/>
      <c r="U27" s="705"/>
      <c r="V27" s="706"/>
      <c r="W27" s="706"/>
      <c r="X27" s="706"/>
      <c r="Y27" s="706"/>
      <c r="Z27" s="706"/>
      <c r="AA27" s="706"/>
      <c r="AB27" s="706"/>
      <c r="AC27" s="706"/>
      <c r="AD27" s="706"/>
      <c r="AE27" s="706"/>
      <c r="AF27" s="707"/>
    </row>
    <row r="28" spans="1:32" ht="24" customHeight="1" x14ac:dyDescent="0.25">
      <c r="A28" s="380"/>
      <c r="B28" s="699" t="s">
        <v>460</v>
      </c>
      <c r="C28" s="700"/>
      <c r="D28" s="700"/>
      <c r="E28" s="700"/>
      <c r="F28" s="700"/>
      <c r="G28" s="701"/>
      <c r="H28" s="702"/>
      <c r="I28" s="703"/>
      <c r="J28" s="703"/>
      <c r="K28" s="703"/>
      <c r="L28" s="703"/>
      <c r="M28" s="703"/>
      <c r="N28" s="703"/>
      <c r="O28" s="703"/>
      <c r="P28" s="703"/>
      <c r="Q28" s="703"/>
      <c r="R28" s="704"/>
      <c r="S28" s="702"/>
      <c r="T28" s="703"/>
      <c r="U28" s="705"/>
      <c r="V28" s="706"/>
      <c r="W28" s="706"/>
      <c r="X28" s="706"/>
      <c r="Y28" s="706"/>
      <c r="Z28" s="706"/>
      <c r="AA28" s="706"/>
      <c r="AB28" s="706"/>
      <c r="AC28" s="706"/>
      <c r="AD28" s="706"/>
      <c r="AE28" s="706"/>
      <c r="AF28" s="707"/>
    </row>
    <row r="29" spans="1:32" ht="15.75" customHeight="1" x14ac:dyDescent="0.25">
      <c r="A29" s="157"/>
      <c r="B29" s="699" t="s">
        <v>366</v>
      </c>
      <c r="C29" s="700"/>
      <c r="D29" s="700"/>
      <c r="E29" s="700"/>
      <c r="F29" s="700"/>
      <c r="G29" s="701"/>
      <c r="H29" s="702"/>
      <c r="I29" s="703"/>
      <c r="J29" s="703"/>
      <c r="K29" s="703"/>
      <c r="L29" s="703"/>
      <c r="M29" s="703"/>
      <c r="N29" s="703"/>
      <c r="O29" s="703"/>
      <c r="P29" s="703"/>
      <c r="Q29" s="703"/>
      <c r="R29" s="704"/>
      <c r="S29" s="702"/>
      <c r="T29" s="703"/>
      <c r="U29" s="705"/>
      <c r="V29" s="706"/>
      <c r="W29" s="706"/>
      <c r="X29" s="706"/>
      <c r="Y29" s="706"/>
      <c r="Z29" s="706"/>
      <c r="AA29" s="706"/>
      <c r="AB29" s="706"/>
      <c r="AC29" s="706"/>
      <c r="AD29" s="706"/>
      <c r="AE29" s="706"/>
      <c r="AF29" s="707"/>
    </row>
    <row r="30" spans="1:32" ht="15.75" customHeight="1" x14ac:dyDescent="0.25">
      <c r="A30" s="380"/>
      <c r="B30" s="699" t="s">
        <v>367</v>
      </c>
      <c r="C30" s="700"/>
      <c r="D30" s="700"/>
      <c r="E30" s="700"/>
      <c r="F30" s="700"/>
      <c r="G30" s="701"/>
      <c r="H30" s="702"/>
      <c r="I30" s="703"/>
      <c r="J30" s="703"/>
      <c r="K30" s="703"/>
      <c r="L30" s="703"/>
      <c r="M30" s="703"/>
      <c r="N30" s="703"/>
      <c r="O30" s="703"/>
      <c r="P30" s="703"/>
      <c r="Q30" s="703"/>
      <c r="R30" s="704"/>
      <c r="S30" s="702"/>
      <c r="T30" s="703"/>
      <c r="U30" s="705"/>
      <c r="V30" s="706"/>
      <c r="W30" s="706"/>
      <c r="X30" s="706"/>
      <c r="Y30" s="706"/>
      <c r="Z30" s="706"/>
      <c r="AA30" s="706"/>
      <c r="AB30" s="706"/>
      <c r="AC30" s="706"/>
      <c r="AD30" s="706"/>
      <c r="AE30" s="706"/>
      <c r="AF30" s="707"/>
    </row>
    <row r="31" spans="1:32" ht="15.75" customHeight="1" x14ac:dyDescent="0.25">
      <c r="A31" s="380"/>
      <c r="B31" s="699" t="s">
        <v>461</v>
      </c>
      <c r="C31" s="700"/>
      <c r="D31" s="700"/>
      <c r="E31" s="700"/>
      <c r="F31" s="700"/>
      <c r="G31" s="701"/>
      <c r="H31" s="702"/>
      <c r="I31" s="703"/>
      <c r="J31" s="703"/>
      <c r="K31" s="703"/>
      <c r="L31" s="703"/>
      <c r="M31" s="703"/>
      <c r="N31" s="703"/>
      <c r="O31" s="703"/>
      <c r="P31" s="703"/>
      <c r="Q31" s="703"/>
      <c r="R31" s="704"/>
      <c r="S31" s="702"/>
      <c r="T31" s="703"/>
      <c r="U31" s="705"/>
      <c r="V31" s="706"/>
      <c r="W31" s="706"/>
      <c r="X31" s="706"/>
      <c r="Y31" s="706"/>
      <c r="Z31" s="706"/>
      <c r="AA31" s="706"/>
      <c r="AB31" s="706"/>
      <c r="AC31" s="706"/>
      <c r="AD31" s="706"/>
      <c r="AE31" s="706"/>
      <c r="AF31" s="707"/>
    </row>
    <row r="32" spans="1:32" ht="15.75" customHeight="1" x14ac:dyDescent="0.25">
      <c r="A32" s="380"/>
      <c r="B32" s="699" t="s">
        <v>462</v>
      </c>
      <c r="C32" s="700"/>
      <c r="D32" s="700"/>
      <c r="E32" s="700"/>
      <c r="F32" s="700"/>
      <c r="G32" s="701"/>
      <c r="H32" s="702"/>
      <c r="I32" s="703"/>
      <c r="J32" s="703"/>
      <c r="K32" s="703"/>
      <c r="L32" s="703"/>
      <c r="M32" s="703"/>
      <c r="N32" s="703"/>
      <c r="O32" s="703"/>
      <c r="P32" s="703"/>
      <c r="Q32" s="703"/>
      <c r="R32" s="704"/>
      <c r="S32" s="702"/>
      <c r="T32" s="703"/>
      <c r="U32" s="705"/>
      <c r="V32" s="706"/>
      <c r="W32" s="706"/>
      <c r="X32" s="706"/>
      <c r="Y32" s="706"/>
      <c r="Z32" s="706"/>
      <c r="AA32" s="706"/>
      <c r="AB32" s="706"/>
      <c r="AC32" s="706"/>
      <c r="AD32" s="706"/>
      <c r="AE32" s="706"/>
      <c r="AF32" s="707"/>
    </row>
    <row r="33" spans="1:32" ht="15.75" customHeight="1" thickBot="1" x14ac:dyDescent="0.3">
      <c r="A33" s="381"/>
      <c r="B33" s="708" t="s">
        <v>368</v>
      </c>
      <c r="C33" s="709"/>
      <c r="D33" s="709"/>
      <c r="E33" s="709"/>
      <c r="F33" s="709"/>
      <c r="G33" s="710"/>
      <c r="H33" s="711"/>
      <c r="I33" s="712"/>
      <c r="J33" s="712"/>
      <c r="K33" s="712"/>
      <c r="L33" s="712"/>
      <c r="M33" s="712"/>
      <c r="N33" s="712"/>
      <c r="O33" s="712"/>
      <c r="P33" s="712"/>
      <c r="Q33" s="712"/>
      <c r="R33" s="713"/>
      <c r="S33" s="711"/>
      <c r="T33" s="712"/>
      <c r="U33" s="714"/>
      <c r="V33" s="697"/>
      <c r="W33" s="697"/>
      <c r="X33" s="697"/>
      <c r="Y33" s="697"/>
      <c r="Z33" s="697"/>
      <c r="AA33" s="697"/>
      <c r="AB33" s="697"/>
      <c r="AC33" s="697"/>
      <c r="AD33" s="697"/>
      <c r="AE33" s="697"/>
      <c r="AF33" s="698"/>
    </row>
    <row r="36" spans="1:32" x14ac:dyDescent="0.25">
      <c r="A36" s="382"/>
      <c r="B36" s="382"/>
      <c r="C36" s="382"/>
      <c r="D36" s="382"/>
      <c r="E36" s="382"/>
      <c r="F36" s="382"/>
      <c r="G36" s="382"/>
      <c r="H36" s="382"/>
      <c r="I36" s="382"/>
      <c r="J36" s="382"/>
      <c r="K36" s="382"/>
      <c r="L36" s="382"/>
      <c r="M36" s="382"/>
      <c r="N36" s="382"/>
      <c r="O36" s="382"/>
      <c r="P36" s="382"/>
      <c r="Q36" s="382"/>
      <c r="R36" s="370"/>
      <c r="S36" s="370"/>
      <c r="T36" s="370"/>
      <c r="U36" s="370"/>
      <c r="V36" s="370"/>
      <c r="W36" s="370"/>
    </row>
    <row r="37" spans="1:32" ht="33" customHeight="1" x14ac:dyDescent="0.25">
      <c r="A37" s="383"/>
      <c r="B37" s="383"/>
      <c r="C37" s="383"/>
      <c r="D37" s="383"/>
      <c r="E37" s="383"/>
      <c r="F37" s="383"/>
      <c r="G37" s="383"/>
      <c r="H37" s="382"/>
      <c r="I37" s="382"/>
      <c r="J37" s="382"/>
      <c r="K37" s="382"/>
      <c r="L37" s="382"/>
      <c r="M37" s="382"/>
      <c r="N37" s="382"/>
      <c r="O37" s="382"/>
      <c r="P37" s="382"/>
      <c r="Q37" s="382"/>
      <c r="R37" s="370"/>
      <c r="S37" s="370"/>
      <c r="T37" s="370"/>
      <c r="U37" s="370"/>
      <c r="V37" s="370"/>
      <c r="W37" s="370"/>
    </row>
    <row r="38" spans="1:32" ht="30" customHeight="1" x14ac:dyDescent="0.25">
      <c r="A38" s="716" t="s">
        <v>466</v>
      </c>
      <c r="B38" s="716"/>
      <c r="C38" s="716"/>
      <c r="D38" s="716"/>
      <c r="E38" s="382"/>
      <c r="F38" s="384" t="s">
        <v>467</v>
      </c>
      <c r="G38" s="384"/>
      <c r="H38" s="384"/>
      <c r="I38" s="385" t="s">
        <v>468</v>
      </c>
      <c r="J38" s="384" t="s">
        <v>490</v>
      </c>
      <c r="K38" s="382"/>
      <c r="L38" s="382"/>
      <c r="M38" s="382"/>
      <c r="N38" s="382"/>
      <c r="O38" s="382"/>
      <c r="P38" s="382"/>
      <c r="Q38" s="382"/>
      <c r="R38" s="370"/>
      <c r="S38" s="370"/>
      <c r="T38" s="370"/>
      <c r="U38" s="370"/>
      <c r="V38" s="370"/>
      <c r="W38" s="370"/>
    </row>
    <row r="39" spans="1:32" x14ac:dyDescent="0.25">
      <c r="A39" s="386"/>
      <c r="B39" s="387"/>
      <c r="C39" s="387"/>
      <c r="D39" s="387"/>
      <c r="E39" s="387"/>
      <c r="F39" s="385"/>
      <c r="G39" s="384"/>
      <c r="H39" s="382"/>
      <c r="I39" s="382"/>
      <c r="J39" s="382"/>
      <c r="K39" s="382"/>
      <c r="L39" s="382"/>
      <c r="M39" s="382"/>
      <c r="N39" s="382"/>
      <c r="O39" s="382"/>
      <c r="P39" s="382"/>
      <c r="Q39" s="382"/>
      <c r="R39" s="370"/>
      <c r="S39" s="370"/>
      <c r="T39" s="370"/>
      <c r="U39" s="370"/>
      <c r="V39" s="370"/>
      <c r="W39" s="370"/>
    </row>
    <row r="40" spans="1:32" s="393" customFormat="1" ht="28.5" customHeight="1" x14ac:dyDescent="0.25">
      <c r="A40" s="388"/>
      <c r="B40" s="718"/>
      <c r="C40" s="718"/>
      <c r="D40" s="718"/>
      <c r="E40" s="389"/>
      <c r="F40" s="389"/>
      <c r="G40" s="389"/>
      <c r="H40" s="389"/>
      <c r="I40" s="390" t="s">
        <v>469</v>
      </c>
      <c r="J40" s="391" t="s">
        <v>490</v>
      </c>
      <c r="K40" s="389"/>
      <c r="L40" s="389"/>
      <c r="M40" s="389"/>
      <c r="N40" s="389"/>
      <c r="O40" s="389"/>
      <c r="P40" s="389"/>
      <c r="Q40" s="389"/>
      <c r="R40" s="392"/>
      <c r="S40" s="392"/>
      <c r="T40" s="392"/>
      <c r="U40" s="392"/>
      <c r="V40" s="392"/>
      <c r="W40" s="392"/>
    </row>
    <row r="41" spans="1:32" ht="33.75" customHeight="1" x14ac:dyDescent="0.25">
      <c r="A41" s="717" t="s">
        <v>470</v>
      </c>
      <c r="B41" s="717"/>
      <c r="C41" s="717"/>
      <c r="D41" s="717"/>
      <c r="E41" s="394" t="str">
        <f>B2</f>
        <v>Créer des applications nomades</v>
      </c>
      <c r="F41" s="394"/>
      <c r="G41" s="394"/>
      <c r="H41" s="394"/>
      <c r="I41" s="382"/>
      <c r="J41" s="382"/>
      <c r="K41" s="382"/>
      <c r="L41" s="382"/>
      <c r="M41" s="382"/>
      <c r="N41" s="382"/>
      <c r="O41" s="382"/>
      <c r="P41" s="382"/>
      <c r="Q41" s="382"/>
      <c r="R41" s="370"/>
      <c r="S41" s="370"/>
      <c r="T41" s="370"/>
      <c r="U41" s="370"/>
      <c r="V41" s="370"/>
      <c r="W41" s="370"/>
    </row>
    <row r="42" spans="1:32" ht="41.25" customHeight="1" x14ac:dyDescent="0.25">
      <c r="A42" s="715" t="s">
        <v>486</v>
      </c>
      <c r="B42" s="715"/>
      <c r="C42" s="715"/>
      <c r="D42" s="382"/>
      <c r="E42" s="430" t="str">
        <f>U2</f>
        <v>Comment concevoir une application pour smartphone ?</v>
      </c>
      <c r="F42" s="395"/>
      <c r="G42" s="395"/>
      <c r="H42" s="395"/>
      <c r="I42" s="395"/>
      <c r="J42" s="395"/>
      <c r="K42" s="395"/>
      <c r="L42" s="395"/>
      <c r="M42" s="395"/>
      <c r="N42" s="395"/>
      <c r="O42" s="395"/>
      <c r="P42" s="395"/>
      <c r="Q42" s="382"/>
      <c r="R42" s="370"/>
      <c r="S42" s="370"/>
      <c r="T42" s="370"/>
      <c r="U42" s="370"/>
      <c r="V42" s="370"/>
      <c r="W42" s="370"/>
    </row>
    <row r="43" spans="1:32" ht="30" customHeight="1" x14ac:dyDescent="0.25">
      <c r="A43" s="396" t="s">
        <v>474</v>
      </c>
      <c r="B43" s="396"/>
      <c r="C43" s="396"/>
      <c r="D43" s="396"/>
      <c r="E43" s="397">
        <f>INDEX(Progression_Cycle4!I7:AL7,MATCH(A1,Progression_Cycle4!I4:AL4,0))</f>
        <v>2</v>
      </c>
      <c r="F43" s="398" t="s">
        <v>475</v>
      </c>
      <c r="G43" s="399"/>
      <c r="H43" s="382"/>
      <c r="I43" s="382"/>
      <c r="J43" s="382"/>
      <c r="K43" s="382"/>
      <c r="L43" s="382"/>
      <c r="M43" s="382"/>
      <c r="N43" s="382"/>
      <c r="O43" s="382"/>
      <c r="P43" s="382"/>
      <c r="Q43" s="382"/>
      <c r="R43" s="370"/>
      <c r="S43" s="370"/>
      <c r="T43" s="370"/>
      <c r="U43" s="370"/>
      <c r="V43" s="370"/>
      <c r="W43" s="370"/>
    </row>
    <row r="44" spans="1:32" ht="24.75" customHeight="1" x14ac:dyDescent="0.25">
      <c r="A44" s="400" t="s">
        <v>471</v>
      </c>
      <c r="B44" s="401"/>
      <c r="C44" s="400"/>
      <c r="D44" s="402"/>
      <c r="E44" s="402"/>
      <c r="F44" s="402"/>
      <c r="G44" s="402"/>
      <c r="H44" s="382"/>
      <c r="I44" s="382"/>
      <c r="J44" s="382"/>
      <c r="K44" s="382"/>
      <c r="L44" s="382"/>
      <c r="M44" s="382"/>
      <c r="N44" s="382"/>
      <c r="O44" s="382"/>
      <c r="P44" s="382"/>
      <c r="Q44" s="382"/>
      <c r="R44" s="370"/>
      <c r="S44" s="370"/>
      <c r="T44" s="370"/>
      <c r="U44" s="370"/>
      <c r="V44" s="370"/>
      <c r="W44" s="370"/>
    </row>
    <row r="45" spans="1:32" ht="117.75" customHeight="1" x14ac:dyDescent="0.25">
      <c r="A45" s="695" t="str">
        <f>IF(ISBLANK(A13),"",A13)</f>
        <v>Les applications mobiles sont apparues dans les années 1990, elles sont liées aux développements d'Internet, des télécommunications, des réseaux sans filsainsi qu'à l’apparition et la démocratisation des terminaux mobiles : smartphones, tablettes tactiles...
Elles sont pour la plupart distribuées depuis des plateformes de téléchargement. Sur certaines plateformes, les applications peuvent aussi être installées à partir de sources tierces, via un site non affilié au distributeur d'origine. Sur Android, cela est possible en activant le mode développeur, par exemple.
Lors de cette séquence nous allons concevoir  une application informatique nomade .</v>
      </c>
      <c r="B45" s="695"/>
      <c r="C45" s="695"/>
      <c r="D45" s="695"/>
      <c r="E45" s="695"/>
      <c r="F45" s="695"/>
      <c r="G45" s="695"/>
      <c r="H45" s="695"/>
      <c r="I45" s="695"/>
      <c r="J45" s="695"/>
      <c r="K45" s="695"/>
      <c r="L45" s="695"/>
      <c r="M45" s="695"/>
      <c r="N45" s="695"/>
      <c r="O45" s="695"/>
      <c r="P45" s="695"/>
      <c r="Q45" s="695"/>
      <c r="R45" s="403"/>
      <c r="S45" s="403"/>
      <c r="T45" s="403"/>
      <c r="U45" s="370"/>
      <c r="V45" s="370"/>
      <c r="W45" s="370"/>
    </row>
    <row r="46" spans="1:32" x14ac:dyDescent="0.25">
      <c r="A46" s="404" t="s">
        <v>477</v>
      </c>
      <c r="B46" s="399"/>
      <c r="C46" s="399"/>
      <c r="D46" s="399"/>
      <c r="E46" s="399"/>
      <c r="F46" s="399"/>
      <c r="G46" s="399"/>
      <c r="H46" s="382"/>
      <c r="I46" s="382"/>
      <c r="J46" s="694"/>
      <c r="K46" s="694"/>
      <c r="L46" s="694"/>
      <c r="M46" s="694"/>
      <c r="N46" s="694"/>
      <c r="O46" s="694"/>
      <c r="P46" s="694"/>
      <c r="Q46" s="694"/>
      <c r="R46" s="405"/>
      <c r="S46" s="370"/>
      <c r="T46" s="370"/>
      <c r="U46" s="370"/>
      <c r="V46" s="370"/>
      <c r="W46" s="370"/>
    </row>
    <row r="47" spans="1:32" ht="28.5" customHeight="1" x14ac:dyDescent="0.25">
      <c r="A47" s="695" t="str">
        <f t="shared" ref="A47:A54" ca="1" si="0">IF(ISBLANK(B4),"",B4)</f>
        <v>► Imaginer, concevoir et programmer des applications informatiques nomades.</v>
      </c>
      <c r="B47" s="695"/>
      <c r="C47" s="695"/>
      <c r="D47" s="695"/>
      <c r="E47" s="695"/>
      <c r="F47" s="695"/>
      <c r="G47" s="695"/>
      <c r="H47" s="695"/>
      <c r="I47" s="695"/>
      <c r="J47" s="695"/>
      <c r="K47" s="695"/>
      <c r="L47" s="695"/>
      <c r="M47" s="695"/>
      <c r="N47" s="695"/>
      <c r="O47" s="695"/>
      <c r="P47" s="695"/>
      <c r="Q47" s="695"/>
      <c r="R47" s="406"/>
      <c r="S47" s="370"/>
      <c r="T47" s="370"/>
      <c r="U47" s="370"/>
      <c r="V47" s="370"/>
      <c r="W47" s="370"/>
    </row>
    <row r="48" spans="1:32" ht="12" customHeight="1" x14ac:dyDescent="0.25">
      <c r="A48" s="695" t="str">
        <f t="shared" si="0"/>
        <v/>
      </c>
      <c r="B48" s="695"/>
      <c r="C48" s="695"/>
      <c r="D48" s="695"/>
      <c r="E48" s="695"/>
      <c r="F48" s="695"/>
      <c r="G48" s="695"/>
      <c r="H48" s="695"/>
      <c r="I48" s="695"/>
      <c r="J48" s="421"/>
      <c r="K48" s="421"/>
      <c r="L48" s="421"/>
      <c r="M48" s="421"/>
      <c r="N48" s="421"/>
      <c r="O48" s="421"/>
      <c r="P48" s="421"/>
      <c r="Q48" s="411"/>
      <c r="R48" s="403"/>
      <c r="S48" s="403"/>
      <c r="T48" s="403"/>
      <c r="U48" s="370"/>
      <c r="V48" s="370"/>
      <c r="W48" s="370"/>
    </row>
    <row r="49" spans="1:23" ht="29.25" customHeight="1" x14ac:dyDescent="0.25">
      <c r="A49" s="695" t="str">
        <f t="shared" ca="1" si="0"/>
        <v>► Décrire, en utilisant les outils et langages de descriptions adaptés, la structure et le comportement des objets.</v>
      </c>
      <c r="B49" s="695"/>
      <c r="C49" s="695"/>
      <c r="D49" s="695"/>
      <c r="E49" s="695"/>
      <c r="F49" s="695"/>
      <c r="G49" s="695"/>
      <c r="H49" s="695"/>
      <c r="I49" s="695"/>
      <c r="J49" s="695"/>
      <c r="K49" s="695"/>
      <c r="L49" s="695"/>
      <c r="M49" s="695"/>
      <c r="N49" s="695"/>
      <c r="O49" s="695"/>
      <c r="P49" s="695"/>
      <c r="Q49" s="695"/>
      <c r="R49" s="403"/>
      <c r="S49" s="403"/>
      <c r="T49" s="403"/>
      <c r="U49" s="370"/>
      <c r="V49" s="370"/>
      <c r="W49" s="370"/>
    </row>
    <row r="50" spans="1:23" x14ac:dyDescent="0.25">
      <c r="A50" s="695" t="str">
        <f t="shared" si="0"/>
        <v/>
      </c>
      <c r="B50" s="695"/>
      <c r="C50" s="695"/>
      <c r="D50" s="695"/>
      <c r="E50" s="695"/>
      <c r="F50" s="695"/>
      <c r="G50" s="695"/>
      <c r="H50" s="695"/>
      <c r="I50" s="695"/>
      <c r="J50" s="421"/>
      <c r="K50" s="421"/>
      <c r="L50" s="421"/>
      <c r="M50" s="421"/>
      <c r="N50" s="421"/>
      <c r="O50" s="421"/>
      <c r="P50" s="421"/>
      <c r="Q50" s="411"/>
      <c r="R50" s="403"/>
      <c r="S50" s="403"/>
      <c r="T50" s="403"/>
      <c r="U50" s="370"/>
      <c r="V50" s="370"/>
      <c r="W50" s="370"/>
    </row>
    <row r="51" spans="1:23" ht="32.25" customHeight="1" x14ac:dyDescent="0.25">
      <c r="A51" s="695" t="str">
        <f t="shared" ca="1" si="0"/>
        <v>► Analyser le comportement attendu d’un système réel et décomposer le problème posé en sous-problèmes afin de structurer un programme de commande.</v>
      </c>
      <c r="B51" s="695"/>
      <c r="C51" s="695"/>
      <c r="D51" s="695"/>
      <c r="E51" s="695"/>
      <c r="F51" s="695"/>
      <c r="G51" s="695"/>
      <c r="H51" s="695"/>
      <c r="I51" s="695"/>
      <c r="J51" s="421"/>
      <c r="K51" s="421"/>
      <c r="L51" s="421"/>
      <c r="M51" s="421"/>
      <c r="N51" s="421"/>
      <c r="O51" s="421"/>
      <c r="P51" s="421"/>
      <c r="Q51" s="411"/>
      <c r="R51" s="403"/>
      <c r="S51" s="403"/>
      <c r="T51" s="403"/>
      <c r="U51" s="370"/>
      <c r="V51" s="370"/>
      <c r="W51" s="370"/>
    </row>
    <row r="52" spans="1:23" x14ac:dyDescent="0.25">
      <c r="A52" s="695" t="str">
        <f t="shared" si="0"/>
        <v/>
      </c>
      <c r="B52" s="695"/>
      <c r="C52" s="695"/>
      <c r="D52" s="695"/>
      <c r="E52" s="695"/>
      <c r="F52" s="695"/>
      <c r="G52" s="695"/>
      <c r="H52" s="695"/>
      <c r="I52" s="695"/>
      <c r="J52" s="421"/>
      <c r="K52" s="421"/>
      <c r="L52" s="421"/>
      <c r="M52" s="421"/>
      <c r="N52" s="421"/>
      <c r="O52" s="421"/>
      <c r="P52" s="421"/>
      <c r="Q52" s="422"/>
      <c r="R52" s="407"/>
      <c r="S52" s="408"/>
      <c r="T52" s="408"/>
      <c r="U52" s="370"/>
      <c r="V52" s="370"/>
      <c r="W52" s="370"/>
    </row>
    <row r="53" spans="1:23" x14ac:dyDescent="0.25">
      <c r="A53" s="695" t="str">
        <f t="shared" ca="1" si="0"/>
        <v/>
      </c>
      <c r="B53" s="695"/>
      <c r="C53" s="695"/>
      <c r="D53" s="695"/>
      <c r="E53" s="695"/>
      <c r="F53" s="695"/>
      <c r="G53" s="695"/>
      <c r="H53" s="695"/>
      <c r="I53" s="695"/>
      <c r="J53" s="421"/>
      <c r="K53" s="421"/>
      <c r="L53" s="421"/>
      <c r="M53" s="421"/>
      <c r="N53" s="421"/>
      <c r="O53" s="421"/>
      <c r="P53" s="421"/>
      <c r="Q53" s="422"/>
      <c r="R53" s="407"/>
      <c r="S53" s="408"/>
      <c r="T53" s="408"/>
      <c r="U53" s="370"/>
      <c r="V53" s="370"/>
      <c r="W53" s="370"/>
    </row>
    <row r="54" spans="1:23" x14ac:dyDescent="0.25">
      <c r="A54" s="695" t="str">
        <f t="shared" si="0"/>
        <v/>
      </c>
      <c r="B54" s="695"/>
      <c r="C54" s="695"/>
      <c r="D54" s="695"/>
      <c r="E54" s="695"/>
      <c r="F54" s="695"/>
      <c r="G54" s="695"/>
      <c r="H54" s="695"/>
      <c r="I54" s="695"/>
      <c r="J54" s="421"/>
      <c r="K54" s="421"/>
      <c r="L54" s="421"/>
      <c r="M54" s="421"/>
      <c r="N54" s="421"/>
      <c r="O54" s="421"/>
      <c r="P54" s="421"/>
      <c r="Q54" s="410"/>
      <c r="R54" s="406"/>
      <c r="S54" s="370"/>
      <c r="T54" s="370"/>
      <c r="U54" s="370"/>
      <c r="V54" s="370"/>
      <c r="W54" s="370"/>
    </row>
    <row r="55" spans="1:23" x14ac:dyDescent="0.25">
      <c r="A55" s="409"/>
      <c r="B55" s="409"/>
      <c r="C55" s="409"/>
      <c r="D55" s="409"/>
      <c r="E55" s="409"/>
      <c r="F55" s="409"/>
      <c r="G55" s="409"/>
      <c r="H55" s="409"/>
      <c r="I55" s="409"/>
      <c r="J55" s="409"/>
      <c r="K55" s="409"/>
      <c r="L55" s="409"/>
      <c r="M55" s="409"/>
      <c r="N55" s="409"/>
      <c r="O55" s="409"/>
      <c r="P55" s="409"/>
      <c r="Q55" s="410"/>
      <c r="R55" s="406"/>
      <c r="S55" s="370"/>
      <c r="T55" s="370"/>
      <c r="U55" s="370"/>
      <c r="V55" s="370"/>
      <c r="W55" s="370"/>
    </row>
    <row r="56" spans="1:23" ht="13.5" customHeight="1" x14ac:dyDescent="0.25">
      <c r="A56" s="411"/>
      <c r="B56" s="411"/>
      <c r="C56" s="411"/>
      <c r="D56" s="411"/>
      <c r="E56" s="411"/>
      <c r="F56" s="411"/>
      <c r="G56" s="411"/>
      <c r="H56" s="382"/>
      <c r="I56" s="382"/>
      <c r="J56" s="382"/>
      <c r="K56" s="382"/>
      <c r="L56" s="382"/>
      <c r="M56" s="382"/>
      <c r="N56" s="382"/>
      <c r="O56" s="382"/>
      <c r="P56" s="382"/>
      <c r="Q56" s="382"/>
      <c r="R56" s="370"/>
      <c r="S56" s="370"/>
      <c r="T56" s="370"/>
      <c r="U56" s="370"/>
      <c r="V56" s="370"/>
      <c r="W56" s="370"/>
    </row>
    <row r="57" spans="1:23" x14ac:dyDescent="0.25">
      <c r="A57" s="696" t="s">
        <v>476</v>
      </c>
      <c r="B57" s="696"/>
      <c r="C57" s="696"/>
      <c r="D57" s="696"/>
      <c r="E57" s="696"/>
      <c r="F57" s="696"/>
      <c r="G57" s="693" t="str">
        <f>IFERROR(INDEX(B26:R33,MATCH(D25,A26:A33,0),1),"")</f>
        <v/>
      </c>
      <c r="H57" s="693"/>
      <c r="I57" s="693"/>
      <c r="J57" s="693"/>
      <c r="K57" s="693"/>
      <c r="L57" s="693"/>
      <c r="M57" s="693"/>
      <c r="N57" s="693"/>
      <c r="O57" s="693"/>
      <c r="P57" s="693"/>
      <c r="Q57" s="693"/>
      <c r="R57" s="412"/>
      <c r="S57" s="370"/>
      <c r="T57" s="370"/>
      <c r="U57" s="370"/>
      <c r="V57" s="370"/>
      <c r="W57" s="370"/>
    </row>
    <row r="58" spans="1:23" ht="43.5" customHeight="1" x14ac:dyDescent="0.25">
      <c r="A58" s="382"/>
      <c r="B58" s="413"/>
      <c r="C58" s="413"/>
      <c r="D58" s="413"/>
      <c r="E58" s="382"/>
      <c r="F58" s="414"/>
      <c r="G58" s="692" t="str">
        <f>IFERROR(INDEX(B26:R33,MATCH(D25,A26:A33,0),7),"")</f>
        <v/>
      </c>
      <c r="H58" s="692"/>
      <c r="I58" s="692"/>
      <c r="J58" s="692"/>
      <c r="K58" s="692"/>
      <c r="L58" s="692"/>
      <c r="M58" s="692"/>
      <c r="N58" s="692"/>
      <c r="O58" s="692"/>
      <c r="P58" s="692"/>
      <c r="Q58" s="692"/>
      <c r="R58" s="415"/>
      <c r="S58" s="370"/>
      <c r="T58" s="370"/>
      <c r="U58" s="370"/>
      <c r="V58" s="370"/>
      <c r="W58" s="370"/>
    </row>
    <row r="59" spans="1:23" x14ac:dyDescent="0.25">
      <c r="B59" s="432"/>
      <c r="C59" s="416"/>
      <c r="D59" s="382"/>
      <c r="E59" s="382"/>
      <c r="F59" s="416"/>
      <c r="G59" s="416"/>
      <c r="I59" s="416"/>
      <c r="J59" s="382"/>
      <c r="K59" s="382"/>
      <c r="L59" s="382"/>
      <c r="M59" s="382"/>
      <c r="N59" s="382"/>
      <c r="O59" s="382"/>
      <c r="P59" s="382"/>
      <c r="Q59" s="382"/>
      <c r="R59" s="370"/>
      <c r="S59" s="370"/>
      <c r="T59" s="370"/>
      <c r="U59" s="370"/>
      <c r="V59" s="370"/>
      <c r="W59" s="370"/>
    </row>
    <row r="60" spans="1:23" ht="51.75" customHeight="1" x14ac:dyDescent="0.25">
      <c r="A60" s="417"/>
      <c r="B60" s="398"/>
      <c r="C60"/>
      <c r="D60" s="398"/>
      <c r="E60" s="398"/>
      <c r="F60" s="398"/>
      <c r="G60" s="398"/>
      <c r="H60" s="382"/>
      <c r="I60" s="382"/>
      <c r="J60" s="382"/>
      <c r="K60" s="382"/>
      <c r="L60" s="382"/>
      <c r="M60" s="382"/>
      <c r="N60" s="382"/>
      <c r="O60" s="382"/>
      <c r="P60" s="382"/>
      <c r="Q60" s="382"/>
      <c r="R60" s="370"/>
      <c r="S60" s="370"/>
      <c r="T60" s="370"/>
      <c r="U60" s="370"/>
      <c r="V60" s="370"/>
      <c r="W60" s="370"/>
    </row>
    <row r="61" spans="1:23" x14ac:dyDescent="0.25">
      <c r="A61" s="417"/>
      <c r="B61" s="398"/>
      <c r="C61" s="398"/>
      <c r="D61" s="398"/>
      <c r="E61" s="398"/>
      <c r="F61" s="398"/>
      <c r="G61" s="398"/>
      <c r="H61" s="382"/>
      <c r="I61" s="382"/>
      <c r="J61" s="382"/>
      <c r="K61" s="382"/>
      <c r="L61" s="382"/>
      <c r="M61" s="382"/>
      <c r="N61" s="382"/>
      <c r="O61" s="382"/>
      <c r="P61" s="382"/>
      <c r="Q61" s="382"/>
      <c r="R61" s="370"/>
      <c r="S61" s="370"/>
      <c r="T61" s="370"/>
      <c r="U61" s="370"/>
      <c r="V61" s="370"/>
      <c r="W61" s="370"/>
    </row>
    <row r="62" spans="1:23" x14ac:dyDescent="0.25">
      <c r="A62" s="417"/>
      <c r="B62" s="397"/>
      <c r="C62" s="397"/>
      <c r="D62" s="397"/>
      <c r="E62" s="397"/>
      <c r="F62" s="397"/>
      <c r="G62" s="397"/>
      <c r="H62" s="382"/>
      <c r="I62" s="382"/>
      <c r="J62" s="382"/>
      <c r="K62" s="382"/>
      <c r="L62" s="382"/>
      <c r="M62" s="382"/>
      <c r="N62" s="382"/>
      <c r="O62" s="382"/>
      <c r="P62" s="382"/>
      <c r="Q62" s="382"/>
      <c r="R62" s="370"/>
      <c r="S62" s="370"/>
      <c r="T62" s="370"/>
      <c r="U62" s="370"/>
      <c r="V62" s="370"/>
      <c r="W62" s="370"/>
    </row>
    <row r="63" spans="1:23" x14ac:dyDescent="0.25">
      <c r="A63" s="417"/>
      <c r="B63" s="382"/>
      <c r="C63" s="382"/>
      <c r="D63" s="382"/>
      <c r="E63" s="382"/>
      <c r="F63" s="382"/>
      <c r="G63" s="382"/>
      <c r="H63" s="382"/>
      <c r="I63" s="382"/>
      <c r="J63" s="382"/>
      <c r="K63" s="382"/>
      <c r="L63" s="382"/>
      <c r="M63" s="382"/>
      <c r="N63" s="382"/>
      <c r="O63" s="382"/>
      <c r="P63" s="382"/>
      <c r="Q63" s="382"/>
      <c r="R63" s="370"/>
      <c r="S63" s="370"/>
      <c r="T63" s="370"/>
      <c r="U63" s="370"/>
      <c r="V63" s="370"/>
      <c r="W63" s="370"/>
    </row>
    <row r="64" spans="1:23" x14ac:dyDescent="0.25">
      <c r="A64" s="382"/>
      <c r="B64" s="382"/>
      <c r="C64" s="418"/>
      <c r="D64" s="419" t="s">
        <v>473</v>
      </c>
      <c r="E64" s="183"/>
      <c r="F64" s="382"/>
      <c r="G64" s="382"/>
      <c r="H64" s="382"/>
      <c r="I64" s="382"/>
      <c r="J64" s="382"/>
      <c r="K64" s="382"/>
      <c r="L64" s="382"/>
      <c r="M64" s="382"/>
      <c r="N64" s="382"/>
      <c r="O64" s="382"/>
      <c r="P64" s="382"/>
      <c r="Q64" s="382"/>
      <c r="R64" s="370"/>
      <c r="S64" s="370"/>
      <c r="T64" s="370"/>
      <c r="U64" s="370"/>
      <c r="V64" s="370"/>
      <c r="W64" s="370"/>
    </row>
    <row r="65" spans="1:23" x14ac:dyDescent="0.25">
      <c r="A65" s="382"/>
      <c r="B65" s="382"/>
      <c r="C65" s="382"/>
      <c r="D65" s="419" t="s">
        <v>472</v>
      </c>
      <c r="E65" s="184"/>
      <c r="F65" s="382"/>
      <c r="G65" s="382"/>
      <c r="H65" s="382"/>
      <c r="I65" s="382"/>
      <c r="J65" s="382"/>
      <c r="K65" s="382"/>
      <c r="L65" s="382"/>
      <c r="M65" s="382"/>
      <c r="N65" s="382"/>
      <c r="O65" s="382"/>
      <c r="P65" s="382"/>
      <c r="Q65" s="382"/>
      <c r="R65" s="370"/>
      <c r="S65" s="370"/>
      <c r="T65" s="370"/>
      <c r="U65" s="370"/>
      <c r="V65" s="370"/>
      <c r="W65" s="370"/>
    </row>
    <row r="66" spans="1:23" x14ac:dyDescent="0.25">
      <c r="R66" s="370"/>
      <c r="S66" s="370"/>
      <c r="T66" s="370"/>
      <c r="U66" s="370"/>
      <c r="V66" s="370"/>
      <c r="W66" s="370"/>
    </row>
    <row r="67" spans="1:23" x14ac:dyDescent="0.25">
      <c r="R67" s="370"/>
      <c r="S67" s="370"/>
      <c r="T67" s="370"/>
      <c r="U67" s="370"/>
      <c r="V67" s="370"/>
      <c r="W67" s="370"/>
    </row>
    <row r="68" spans="1:23" x14ac:dyDescent="0.25">
      <c r="R68" s="370"/>
      <c r="S68" s="370"/>
      <c r="T68" s="370"/>
      <c r="U68" s="370"/>
      <c r="V68" s="370"/>
      <c r="W68" s="370"/>
    </row>
    <row r="69" spans="1:23" x14ac:dyDescent="0.25">
      <c r="R69" s="370"/>
      <c r="S69" s="370"/>
      <c r="T69" s="370"/>
      <c r="U69" s="370"/>
      <c r="V69" s="370"/>
      <c r="W69" s="370"/>
    </row>
    <row r="70" spans="1:23" x14ac:dyDescent="0.25">
      <c r="R70" s="370"/>
      <c r="S70" s="370"/>
      <c r="T70" s="370"/>
      <c r="U70" s="370"/>
      <c r="V70" s="370"/>
      <c r="W70" s="370"/>
    </row>
    <row r="71" spans="1:23" x14ac:dyDescent="0.25">
      <c r="R71" s="370"/>
      <c r="S71" s="370"/>
      <c r="T71" s="370"/>
      <c r="U71" s="370"/>
      <c r="V71" s="370"/>
      <c r="W71" s="370"/>
    </row>
    <row r="72" spans="1:23" x14ac:dyDescent="0.25">
      <c r="R72" s="370"/>
      <c r="S72" s="370"/>
      <c r="T72" s="370"/>
      <c r="U72" s="370"/>
      <c r="V72" s="370"/>
      <c r="W72" s="370"/>
    </row>
    <row r="73" spans="1:23" x14ac:dyDescent="0.25">
      <c r="R73" s="370"/>
      <c r="S73" s="370"/>
      <c r="T73" s="370"/>
      <c r="U73" s="370"/>
      <c r="V73" s="370"/>
      <c r="W73" s="370"/>
    </row>
    <row r="74" spans="1:23" x14ac:dyDescent="0.25">
      <c r="R74" s="370"/>
      <c r="S74" s="370"/>
      <c r="T74" s="370"/>
      <c r="U74" s="370"/>
      <c r="V74" s="370"/>
      <c r="W74" s="370"/>
    </row>
    <row r="75" spans="1:23" x14ac:dyDescent="0.25">
      <c r="R75" s="370"/>
      <c r="S75" s="370"/>
      <c r="T75" s="370"/>
      <c r="U75" s="370"/>
      <c r="V75" s="370"/>
      <c r="W75" s="370"/>
    </row>
    <row r="76" spans="1:23" x14ac:dyDescent="0.25">
      <c r="R76" s="370"/>
      <c r="S76" s="370"/>
      <c r="T76" s="370"/>
      <c r="U76" s="370"/>
      <c r="V76" s="370"/>
      <c r="W76" s="370"/>
    </row>
  </sheetData>
  <sheetProtection formatCells="0" formatRows="0" insertRows="0" selectLockedCells="1"/>
  <mergeCells count="99">
    <mergeCell ref="A1:A2"/>
    <mergeCell ref="B2:T2"/>
    <mergeCell ref="B4:Q4"/>
    <mergeCell ref="S4:X4"/>
    <mergeCell ref="Y4:AF4"/>
    <mergeCell ref="S5:X5"/>
    <mergeCell ref="Y5:AF5"/>
    <mergeCell ref="B6:Q6"/>
    <mergeCell ref="S6:X6"/>
    <mergeCell ref="Y6:AF6"/>
    <mergeCell ref="S7:X7"/>
    <mergeCell ref="Y7:AF7"/>
    <mergeCell ref="B8:Q8"/>
    <mergeCell ref="S8:X8"/>
    <mergeCell ref="Y8:AF8"/>
    <mergeCell ref="A13:T18"/>
    <mergeCell ref="U13:AF18"/>
    <mergeCell ref="S9:X9"/>
    <mergeCell ref="Y9:AF9"/>
    <mergeCell ref="A22:T22"/>
    <mergeCell ref="U22:AF22"/>
    <mergeCell ref="B10:Q10"/>
    <mergeCell ref="S10:X10"/>
    <mergeCell ref="Y10:AF10"/>
    <mergeCell ref="B11:Q11"/>
    <mergeCell ref="S11:X11"/>
    <mergeCell ref="Y11:AF11"/>
    <mergeCell ref="A12:T12"/>
    <mergeCell ref="U12:AF12"/>
    <mergeCell ref="A23:T24"/>
    <mergeCell ref="U23:AF24"/>
    <mergeCell ref="A19:T19"/>
    <mergeCell ref="U19:AF19"/>
    <mergeCell ref="A20:T21"/>
    <mergeCell ref="U20:AF21"/>
    <mergeCell ref="H25:R25"/>
    <mergeCell ref="S25:T25"/>
    <mergeCell ref="U25:AD25"/>
    <mergeCell ref="AE25:AF25"/>
    <mergeCell ref="B26:G26"/>
    <mergeCell ref="H26:R26"/>
    <mergeCell ref="S26:T26"/>
    <mergeCell ref="U26:AD26"/>
    <mergeCell ref="AE26:AF26"/>
    <mergeCell ref="S27:T27"/>
    <mergeCell ref="U27:AD27"/>
    <mergeCell ref="AE27:AF27"/>
    <mergeCell ref="B28:G28"/>
    <mergeCell ref="H28:R28"/>
    <mergeCell ref="S28:T28"/>
    <mergeCell ref="U28:AD28"/>
    <mergeCell ref="AE28:AF28"/>
    <mergeCell ref="B27:G27"/>
    <mergeCell ref="H27:R27"/>
    <mergeCell ref="A42:C42"/>
    <mergeCell ref="A38:D38"/>
    <mergeCell ref="A41:D41"/>
    <mergeCell ref="A52:I52"/>
    <mergeCell ref="B40:D40"/>
    <mergeCell ref="A45:Q45"/>
    <mergeCell ref="B29:G29"/>
    <mergeCell ref="H29:R29"/>
    <mergeCell ref="S29:T29"/>
    <mergeCell ref="U29:AD29"/>
    <mergeCell ref="AE29:AF29"/>
    <mergeCell ref="B30:G30"/>
    <mergeCell ref="H30:R30"/>
    <mergeCell ref="S30:T30"/>
    <mergeCell ref="U30:AD30"/>
    <mergeCell ref="AE30:AF30"/>
    <mergeCell ref="AE33:AF33"/>
    <mergeCell ref="B31:G31"/>
    <mergeCell ref="H31:R31"/>
    <mergeCell ref="S31:T31"/>
    <mergeCell ref="U31:AD31"/>
    <mergeCell ref="AE31:AF31"/>
    <mergeCell ref="B32:G32"/>
    <mergeCell ref="H32:R32"/>
    <mergeCell ref="S32:T32"/>
    <mergeCell ref="U32:AD32"/>
    <mergeCell ref="AE32:AF32"/>
    <mergeCell ref="B33:G33"/>
    <mergeCell ref="H33:R33"/>
    <mergeCell ref="S33:T33"/>
    <mergeCell ref="U33:AD33"/>
    <mergeCell ref="G58:Q58"/>
    <mergeCell ref="G57:Q57"/>
    <mergeCell ref="J46:K46"/>
    <mergeCell ref="L46:M46"/>
    <mergeCell ref="N46:O46"/>
    <mergeCell ref="P46:Q46"/>
    <mergeCell ref="A50:I50"/>
    <mergeCell ref="A51:I51"/>
    <mergeCell ref="A48:I48"/>
    <mergeCell ref="A57:F57"/>
    <mergeCell ref="A53:I53"/>
    <mergeCell ref="A54:I54"/>
    <mergeCell ref="A47:Q47"/>
    <mergeCell ref="A49:Q49"/>
  </mergeCells>
  <printOptions horizontalCentered="1"/>
  <pageMargins left="0.23622047244094491" right="0.23622047244094491" top="0.39370078740157483" bottom="0.39370078740157483" header="0.31496062992125984" footer="0.31496062992125984"/>
  <pageSetup paperSize="9" scale="41"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AH76"/>
  <sheetViews>
    <sheetView tabSelected="1" topLeftCell="A21" zoomScale="90" zoomScaleNormal="90" workbookViewId="0">
      <selection activeCell="Q65" sqref="A36:Q65"/>
    </sheetView>
  </sheetViews>
  <sheetFormatPr baseColWidth="10" defaultRowHeight="15" x14ac:dyDescent="0.25"/>
  <cols>
    <col min="1" max="1" width="8.7109375" style="352" customWidth="1"/>
    <col min="2" max="4" width="6.5703125" style="352" customWidth="1"/>
    <col min="5" max="5" width="8.85546875" style="352" customWidth="1"/>
    <col min="6" max="6" width="8.140625" style="352" customWidth="1"/>
    <col min="7" max="7" width="8.28515625" style="352" customWidth="1"/>
    <col min="8" max="8" width="6.5703125" style="352" customWidth="1"/>
    <col min="9" max="9" width="24.140625" style="352" customWidth="1"/>
    <col min="10" max="17" width="1.7109375" style="352" customWidth="1"/>
    <col min="18" max="18" width="10.85546875" style="352" customWidth="1"/>
    <col min="19" max="19" width="8.28515625" style="352" customWidth="1"/>
    <col min="20" max="20" width="7.140625" style="352" customWidth="1"/>
    <col min="21" max="22" width="8.28515625" style="352" customWidth="1"/>
    <col min="23" max="23" width="15.5703125" style="352" customWidth="1"/>
    <col min="24" max="24" width="7.85546875" style="352" customWidth="1"/>
    <col min="25" max="27" width="8.5703125" style="352" customWidth="1"/>
    <col min="28" max="28" width="3.5703125" style="352" customWidth="1"/>
    <col min="29" max="29" width="12.5703125" style="352" customWidth="1"/>
    <col min="30" max="30" width="7" style="352" customWidth="1"/>
    <col min="31" max="32" width="8.5703125" style="352" customWidth="1"/>
    <col min="33" max="33" width="11" style="352" customWidth="1"/>
    <col min="34" max="34" width="55.28515625" style="352" customWidth="1"/>
    <col min="35" max="35" width="9.42578125" style="352" customWidth="1"/>
    <col min="36" max="36" width="7.42578125" style="352" customWidth="1"/>
    <col min="37" max="37" width="15.5703125" style="352" customWidth="1"/>
    <col min="38" max="38" width="13.42578125" style="352" customWidth="1"/>
    <col min="39" max="39" width="13" style="352" customWidth="1"/>
    <col min="40" max="40" width="19.7109375" style="352" customWidth="1"/>
    <col min="41" max="41" width="18.42578125" style="352" customWidth="1"/>
    <col min="42" max="16384" width="11.42578125" style="352"/>
  </cols>
  <sheetData>
    <row r="1" spans="1:34" ht="31.5" customHeight="1" x14ac:dyDescent="0.25">
      <c r="A1" s="780" t="s">
        <v>17</v>
      </c>
      <c r="B1" s="346" t="s">
        <v>40</v>
      </c>
      <c r="C1" s="347"/>
      <c r="D1" s="347"/>
      <c r="E1" s="347"/>
      <c r="F1" s="347"/>
      <c r="G1" s="347"/>
      <c r="H1" s="347"/>
      <c r="I1" s="347"/>
      <c r="J1" s="347"/>
      <c r="K1" s="347"/>
      <c r="L1" s="347"/>
      <c r="M1" s="347"/>
      <c r="N1" s="347"/>
      <c r="O1" s="347"/>
      <c r="P1" s="347"/>
      <c r="Q1" s="347"/>
      <c r="R1" s="347"/>
      <c r="S1" s="347"/>
      <c r="T1" s="348"/>
      <c r="U1" s="349" t="s">
        <v>362</v>
      </c>
      <c r="V1" s="350"/>
      <c r="W1" s="350"/>
      <c r="X1" s="350"/>
      <c r="Y1" s="350"/>
      <c r="Z1" s="350"/>
      <c r="AA1" s="350"/>
      <c r="AB1" s="350"/>
      <c r="AC1" s="350"/>
      <c r="AD1" s="350"/>
      <c r="AE1" s="350"/>
      <c r="AF1" s="351"/>
    </row>
    <row r="2" spans="1:34" ht="20.25" customHeight="1" thickBot="1" x14ac:dyDescent="0.3">
      <c r="A2" s="781"/>
      <c r="B2" s="782" t="str">
        <f>INDEX(Problématiques_compétences!$A$3:$D$119,QUOTIENT(MATCH(A1,Problématiques_compétences!$D$3:$D$119,0),8)*8+2,1)</f>
        <v>Créer des applications nomades</v>
      </c>
      <c r="C2" s="783"/>
      <c r="D2" s="783"/>
      <c r="E2" s="783"/>
      <c r="F2" s="783"/>
      <c r="G2" s="783"/>
      <c r="H2" s="783"/>
      <c r="I2" s="783"/>
      <c r="J2" s="783"/>
      <c r="K2" s="783"/>
      <c r="L2" s="783"/>
      <c r="M2" s="783"/>
      <c r="N2" s="783"/>
      <c r="O2" s="783"/>
      <c r="P2" s="783"/>
      <c r="Q2" s="783"/>
      <c r="R2" s="783"/>
      <c r="S2" s="783"/>
      <c r="T2" s="784"/>
      <c r="U2" s="353" t="str">
        <f>INDEX(Problématiques_compétences!$B$3:$D$119,MATCH(A1,Problématiques_compétences!$D$3:$D$119,0),1)</f>
        <v>Comment programmer une application pour smartphone ?
(4 séances + 1 évaluation)</v>
      </c>
      <c r="V2" s="354"/>
      <c r="W2" s="354"/>
      <c r="X2" s="354"/>
      <c r="Y2" s="354"/>
      <c r="Z2" s="354"/>
      <c r="AA2" s="354"/>
      <c r="AB2" s="354"/>
      <c r="AC2" s="354"/>
      <c r="AD2" s="354"/>
      <c r="AE2" s="354"/>
      <c r="AF2" s="355"/>
    </row>
    <row r="3" spans="1:34" ht="15.75" customHeight="1" x14ac:dyDescent="0.25">
      <c r="A3" s="346" t="s">
        <v>53</v>
      </c>
      <c r="B3" s="356"/>
      <c r="C3" s="356"/>
      <c r="D3" s="356"/>
      <c r="E3" s="357"/>
      <c r="F3" s="356"/>
      <c r="G3" s="356"/>
      <c r="H3" s="357"/>
      <c r="I3" s="356"/>
      <c r="J3" s="356"/>
      <c r="K3" s="356"/>
      <c r="L3" s="356"/>
      <c r="M3" s="356"/>
      <c r="N3" s="356"/>
      <c r="O3" s="356"/>
      <c r="P3" s="356"/>
      <c r="Q3" s="356"/>
      <c r="R3" s="358" t="s">
        <v>68</v>
      </c>
      <c r="S3" s="359"/>
      <c r="T3" s="359"/>
      <c r="U3" s="359"/>
      <c r="V3" s="356"/>
      <c r="W3" s="356"/>
      <c r="X3" s="356"/>
      <c r="Y3" s="360" t="s">
        <v>331</v>
      </c>
      <c r="Z3" s="356"/>
      <c r="AA3" s="356"/>
      <c r="AB3" s="356"/>
      <c r="AC3" s="356"/>
      <c r="AD3" s="356"/>
      <c r="AE3" s="356"/>
      <c r="AF3" s="361"/>
    </row>
    <row r="4" spans="1:34" ht="32.25" customHeight="1" x14ac:dyDescent="0.25">
      <c r="A4" s="362" t="str">
        <f t="array" aca="1" ref="A4" ca="1">IFERROR(INDEX(Problématiques_compétences!$F$2:$AK$2,SMALL(IF(INDIRECT("Problématiques_compétences!F"&amp;MATCH($A$1,Problématiques_compétences!$D$1:$D$119,0)):INDIRECT("Problématiques_compétences!AK"&amp;MATCH($A$1,Problématiques_compétences!$D$1:$D$119,0))="x",COLUMN(Problématiques_compétences!$F$1:$AK$1)-5,""),ROW()-3)),"")</f>
        <v>CT 3.1</v>
      </c>
      <c r="B4" s="767" t="str">
        <f ca="1">INDEX(Programme!$B$4:$C$46,MATCH(A4,Programme!$B$4:$B$46,0),2)</f>
        <v>► Exprimer sa pensée à l’aide d’outils de description adaptés : croquis, schémas, graphes, diagrammes, tableaux (représentations non normées).</v>
      </c>
      <c r="C4" s="767"/>
      <c r="D4" s="767"/>
      <c r="E4" s="767"/>
      <c r="F4" s="767"/>
      <c r="G4" s="767"/>
      <c r="H4" s="767"/>
      <c r="I4" s="767"/>
      <c r="J4" s="767"/>
      <c r="K4" s="767"/>
      <c r="L4" s="767"/>
      <c r="M4" s="767"/>
      <c r="N4" s="767"/>
      <c r="O4" s="767"/>
      <c r="P4" s="767"/>
      <c r="Q4" s="785"/>
      <c r="R4" s="363" t="str">
        <f t="array" aca="1" ref="R4" ca="1">INDEX(Programme!$B$3:$G$46,MATCH($A$4,Programme!$B$3:$B$46,0),SMALL(IF(INDIRECT("Programme!D"&amp;MATCH($A$4,Programme!$B$1:$B$46,0)):INDIRECT("Programme!G"&amp;MATCH($A$4,Programme!$B$1:$B$46,0))&lt;&gt;"",COLUMN(Programme!$D$3:$G$3)-1),ROW()-3))</f>
        <v>OTSCIS.2.1</v>
      </c>
      <c r="S4" s="768" t="str">
        <f ca="1">IFERROR(INDEX(Programme!$I$7:$J$94,MATCH($R4,Programme!$I$7:$I$94,0),2),"")</f>
        <v xml:space="preserve">Exprimer sa pensée à l’aide d’outils de description adaptés : croquis, schémas, graphes, diagrammes, tableaux. </v>
      </c>
      <c r="T4" s="768"/>
      <c r="U4" s="768"/>
      <c r="V4" s="768"/>
      <c r="W4" s="768"/>
      <c r="X4" s="769"/>
      <c r="Y4" s="770" t="str">
        <f ca="1">IFERROR(INDEX(Programme!$K$7:$L$94,MATCH($R4&amp;".1",Programme!$K$7:$K$94,0),2),"")&amp;IFERROR(INDEX(Programme!$K$7:$L$94,MATCH($R4&amp;".2",Programme!$K$7:$K$94,0),2),"")&amp;IFERROR(INDEX(Programme!$K$7:$L$94,MATCH($R4&amp;".3",Programme!$K$7:$K$94,0),2),"")&amp;IFERROR(INDEX(Programme!$K$7:$L$94,MATCH($R4&amp;".4",Programme!$K$7:$K$94,0),2),"")&amp;IFERROR(INDEX(Programme!$K$7:$L$94,MATCH($R4&amp;".5",Programme!$K$7:$K$94,0),2),"")&amp;IFERROR(INDEX(Programme!$K$7:$L$94,MATCH($R4&amp;".6",Programme!$K$7:$K$94,0),2),"")</f>
        <v>Croquis à main levée. Différents schémas. Carte heuristique. Notion d’algorithme.</v>
      </c>
      <c r="Z4" s="768"/>
      <c r="AA4" s="768"/>
      <c r="AB4" s="768"/>
      <c r="AC4" s="768"/>
      <c r="AD4" s="768"/>
      <c r="AE4" s="768"/>
      <c r="AF4" s="771"/>
    </row>
    <row r="5" spans="1:34" ht="32.25" customHeight="1" x14ac:dyDescent="0.25">
      <c r="A5" s="364"/>
      <c r="B5" s="365"/>
      <c r="C5" s="365"/>
      <c r="D5" s="365"/>
      <c r="E5" s="366"/>
      <c r="F5" s="366"/>
      <c r="G5" s="366"/>
      <c r="H5" s="366"/>
      <c r="I5" s="366"/>
      <c r="J5" s="366"/>
      <c r="K5" s="366"/>
      <c r="L5" s="366"/>
      <c r="M5" s="366"/>
      <c r="N5" s="366"/>
      <c r="O5" s="366"/>
      <c r="P5" s="366"/>
      <c r="Q5" s="366"/>
      <c r="R5" s="367" t="str">
        <f t="array" aca="1" ref="R5" ca="1">IFERROR(INDEX(Programme!$B$3:$G$46,MATCH($A$4,Programme!$B$3:$B$46,0),SMALL(IF(INDIRECT("Programme!D"&amp;MATCH($A$4,Programme!$B$1:$B$46,0)):INDIRECT("Programme!G"&amp;MATCH($A$4,Programme!$B$1:$B$46,0))&lt;&gt;"",COLUMN(Programme!$D$3:$G$3)-1),ROW()-3)),"")</f>
        <v/>
      </c>
      <c r="S5" s="760" t="str">
        <f ca="1">IFERROR(INDEX(Programme!$I$7:$J$94,MATCH($R5,Programme!$I$7:$I$94,0),2),"")</f>
        <v/>
      </c>
      <c r="T5" s="760"/>
      <c r="U5" s="760"/>
      <c r="V5" s="760"/>
      <c r="W5" s="760"/>
      <c r="X5" s="761"/>
      <c r="Y5" s="762" t="str">
        <f ca="1">IFERROR(INDEX(Programme!$K$7:$L$94,MATCH($R5&amp;".1",Programme!$K$7:$K$94,0),2),"")&amp;IFERROR(INDEX(Programme!$K$7:$L$94,MATCH($R5&amp;".2",Programme!$K$7:$K$94,0),2),"")&amp;IFERROR(INDEX(Programme!$K$7:$L$94,MATCH($R5&amp;".3",Programme!$K$7:$K$94,0),2),"")&amp;IFERROR(INDEX(Programme!$K$7:$L$94,MATCH($R5&amp;".4",Programme!$K$7:$K$94,0),2),"")&amp;IFERROR(INDEX(Programme!$K$7:$L$94,MATCH($R5&amp;".5",Programme!$K$7:$K$94,0),2),"")&amp;IFERROR(INDEX(Programme!$K$7:$L$94,MATCH($R5&amp;".6",Programme!$K$7:$K$94,0),2),"")</f>
        <v/>
      </c>
      <c r="Z5" s="760"/>
      <c r="AA5" s="760"/>
      <c r="AB5" s="760"/>
      <c r="AC5" s="760"/>
      <c r="AD5" s="760"/>
      <c r="AE5" s="760"/>
      <c r="AF5" s="763"/>
    </row>
    <row r="6" spans="1:34" ht="32.25" customHeight="1" x14ac:dyDescent="0.25">
      <c r="A6" s="362" t="str">
        <f t="array" aca="1" ref="A6" ca="1">IFERROR(INDEX(Problématiques_compétences!$F$2:$AK$2,SMALL(IF(INDIRECT("Problématiques_compétences!F"&amp;MATCH($A$1,Problématiques_compétences!$D$1:$D$119,0)):INDIRECT("Problématiques_compétences!AK"&amp;MATCH($A$1,Problématiques_compétences!$D$1:$D$119,0))="x",COLUMN(Problématiques_compétences!$F$1:$AK$1)-5,""),ROW()-4)),"")</f>
        <v>CT 4.2</v>
      </c>
      <c r="B6" s="767" t="str">
        <f ca="1">IFERROR(INDEX(Programme!$B$4:$C$46,MATCH(A6,Programme!$B$4:$B$46,0),2),"")</f>
        <v>► Appliquer les principes élémentaires de l’algorithmique et du codage à la résolution d’un problème simple.</v>
      </c>
      <c r="C6" s="767"/>
      <c r="D6" s="767"/>
      <c r="E6" s="767"/>
      <c r="F6" s="767"/>
      <c r="G6" s="767"/>
      <c r="H6" s="767"/>
      <c r="I6" s="767"/>
      <c r="J6" s="767"/>
      <c r="K6" s="767"/>
      <c r="L6" s="767"/>
      <c r="M6" s="767"/>
      <c r="N6" s="767"/>
      <c r="O6" s="767"/>
      <c r="P6" s="767"/>
      <c r="Q6" s="767"/>
      <c r="R6" s="363" t="str">
        <f t="array" aca="1" ref="R6" ca="1">IFERROR(INDEX(Programme!$B$3:$G$46,MATCH($A$6,Programme!$B$3:$B$46,0),SMALL(IF(INDIRECT("Programme!D"&amp;MATCH($A$6,Programme!$B$1:$B$46,0)):INDIRECT("Programme!G"&amp;MATCH($A$6,Programme!$B$1:$B$46,0))&lt;&gt;"",COLUMN(Programme!$D$3:$G$3)-1),ROW()-5)),"")</f>
        <v>IP.2.3</v>
      </c>
      <c r="S6" s="768" t="str">
        <f ca="1">IFERROR(INDEX(Programme!$I$7:$J$94,MATCH($R6,Programme!$I$7:$I$94,0),2),"")</f>
        <v>Écrire un programme dans lequel des actions sont déclenchées par des événements extérieurs.</v>
      </c>
      <c r="T6" s="768"/>
      <c r="U6" s="768"/>
      <c r="V6" s="768"/>
      <c r="W6" s="768"/>
      <c r="X6" s="769"/>
      <c r="Y6" s="770" t="str">
        <f ca="1">IFERROR(INDEX(Programme!$K$7:$L$94,MATCH($R6&amp;".1",Programme!$K$7:$K$94,0),2),"")&amp;IFERROR(INDEX(Programme!$K$7:$L$94,MATCH($R6&amp;".2",Programme!$K$7:$K$94,0),2),"")&amp;IFERROR(INDEX(Programme!$K$7:$L$94,MATCH($R6&amp;".3",Programme!$K$7:$K$94,0),2),"")&amp;IFERROR(INDEX(Programme!$K$7:$L$94,MATCH($R6&amp;".4",Programme!$K$7:$K$94,0),2),"")&amp;IFERROR(INDEX(Programme!$K$7:$L$94,MATCH($R6&amp;".5",Programme!$K$7:$K$94,0),2),"")&amp;IFERROR(INDEX(Programme!$K$7:$L$94,MATCH($R6&amp;".6",Programme!$K$7:$K$94,0),2),"")</f>
        <v>Notions d’algorithme et de programme. Notion de variable informatique. Déclenchement d'une action par un événement, séquences d'instructions, boucles, instructions conditionnelles. Systèmes embarqués. Forme et transmission du signal. Capteur, actionneur, interface.</v>
      </c>
      <c r="Z6" s="768"/>
      <c r="AA6" s="768"/>
      <c r="AB6" s="768"/>
      <c r="AC6" s="768"/>
      <c r="AD6" s="768"/>
      <c r="AE6" s="768"/>
      <c r="AF6" s="771"/>
    </row>
    <row r="7" spans="1:34" ht="32.25" customHeight="1" x14ac:dyDescent="0.25">
      <c r="A7" s="368"/>
      <c r="B7" s="369"/>
      <c r="C7" s="369"/>
      <c r="D7" s="369"/>
      <c r="E7" s="369"/>
      <c r="F7" s="369"/>
      <c r="G7" s="369"/>
      <c r="H7" s="369"/>
      <c r="I7" s="369"/>
      <c r="J7" s="369"/>
      <c r="K7" s="369"/>
      <c r="L7" s="369"/>
      <c r="M7" s="369"/>
      <c r="N7" s="369"/>
      <c r="O7" s="369"/>
      <c r="P7" s="369"/>
      <c r="Q7" s="369"/>
      <c r="R7" s="367" t="str">
        <f t="array" aca="1" ref="R7" ca="1">IFERROR(INDEX(Programme!$B$3:$G$46,MATCH($A$6,Programme!$B$3:$B$46,0),SMALL(IF(INDIRECT("Programme!D"&amp;MATCH($A$6,Programme!$B$1:$B$46,0)):INDIRECT("Programme!G"&amp;MATCH($A$6,Programme!$B$1:$B$46,0))&lt;&gt;"",COLUMN(Programme!$D$3:$G$3)-1),ROW()-5)),"")</f>
        <v/>
      </c>
      <c r="S7" s="760" t="str">
        <f ca="1">IFERROR(INDEX(Programme!$I$7:$J$94,MATCH($R7,Programme!$I$7:$I$94,0),2),"")</f>
        <v/>
      </c>
      <c r="T7" s="760"/>
      <c r="U7" s="760"/>
      <c r="V7" s="760"/>
      <c r="W7" s="760"/>
      <c r="X7" s="761"/>
      <c r="Y7" s="762" t="str">
        <f ca="1">IFERROR(INDEX(Programme!$K$7:$L$94,MATCH($R7&amp;".1",Programme!$K$7:$K$94,0),2),"")&amp;IFERROR(INDEX(Programme!$K$7:$L$94,MATCH($R7&amp;".2",Programme!$K$7:$K$94,0),2),"")&amp;IFERROR(INDEX(Programme!$K$7:$L$94,MATCH($R7&amp;".3",Programme!$K$7:$K$94,0),2),"")&amp;IFERROR(INDEX(Programme!$K$7:$L$94,MATCH($R7&amp;".4",Programme!$K$7:$K$94,0),2),"")&amp;IFERROR(INDEX(Programme!$K$7:$L$94,MATCH($R7&amp;".5",Programme!$K$7:$K$94,0),2),"")&amp;IFERROR(INDEX(Programme!$K$7:$L$94,MATCH($R7&amp;".6",Programme!$K$7:$K$94,0),2),"")</f>
        <v/>
      </c>
      <c r="Z7" s="760"/>
      <c r="AA7" s="760"/>
      <c r="AB7" s="760"/>
      <c r="AC7" s="760"/>
      <c r="AD7" s="760"/>
      <c r="AE7" s="760"/>
      <c r="AF7" s="763"/>
    </row>
    <row r="8" spans="1:34" ht="32.25" customHeight="1" x14ac:dyDescent="0.25">
      <c r="A8" s="362" t="str">
        <f t="array" aca="1" ref="A8" ca="1">IFERROR(INDEX(Problématiques_compétences!$F$2:$AK$2,SMALL(IF(INDIRECT("Problématiques_compétences!F"&amp;MATCH($A$1,Problématiques_compétences!$D$1:$D$119,0)):INDIRECT("Problématiques_compétences!AK"&amp;MATCH($A$1,Problématiques_compétences!$D$1:$D$119,0))="x",COLUMN(Problématiques_compétences!$F$1:$AK$1)-5,""),ROW()-5)),"")</f>
        <v>CT 5.5</v>
      </c>
      <c r="B8" s="767" t="str">
        <f ca="1">IFERROR(INDEX(Programme!$B$4:$C$46,MATCH(A8,Programme!$B$4:$B$46,0),2),"")</f>
        <v>► Modifier ou paramétrer le fonctionnement d’un objet communicant.</v>
      </c>
      <c r="C8" s="767"/>
      <c r="D8" s="767"/>
      <c r="E8" s="767"/>
      <c r="F8" s="767"/>
      <c r="G8" s="767"/>
      <c r="H8" s="767"/>
      <c r="I8" s="767"/>
      <c r="J8" s="767"/>
      <c r="K8" s="767"/>
      <c r="L8" s="767"/>
      <c r="M8" s="767"/>
      <c r="N8" s="767"/>
      <c r="O8" s="767"/>
      <c r="P8" s="767"/>
      <c r="Q8" s="767"/>
      <c r="R8" s="363" t="str">
        <f t="array" aca="1" ref="R8" ca="1">IFERROR(INDEX(Programme!$B$3:$G$46,MATCH($A$8,Programme!$B$3:$B$46,0),SMALL(IF(INDIRECT("Programme!D"&amp;MATCH($A$8,Programme!$B$1:$B$46,0)):INDIRECT("Programme!G"&amp;MATCH($A$8,Programme!$B$1:$B$46,0))&lt;&gt;"",COLUMN(Programme!$D$3:$G$3)-1),ROW()-7)),"")</f>
        <v>IP.2.3</v>
      </c>
      <c r="S8" s="768" t="str">
        <f ca="1">IFERROR(INDEX(Programme!$I$7:$J$94,MATCH($R8,Programme!$I$7:$I$94,0),2),"")</f>
        <v>Écrire un programme dans lequel des actions sont déclenchées par des événements extérieurs.</v>
      </c>
      <c r="T8" s="768"/>
      <c r="U8" s="768"/>
      <c r="V8" s="768"/>
      <c r="W8" s="768"/>
      <c r="X8" s="769"/>
      <c r="Y8" s="770" t="str">
        <f ca="1">IFERROR(INDEX(Programme!$K$7:$L$94,MATCH($R8&amp;".1",Programme!$K$7:$K$94,0),2),"")&amp;IFERROR(INDEX(Programme!$K$7:$L$94,MATCH($R8&amp;".2",Programme!$K$7:$K$94,0),2),"")&amp;IFERROR(INDEX(Programme!$K$7:$L$94,MATCH($R8&amp;".3",Programme!$K$7:$K$94,0),2),"")&amp;IFERROR(INDEX(Programme!$K$7:$L$94,MATCH($R8&amp;".4",Programme!$K$7:$K$94,0),2),"")&amp;IFERROR(INDEX(Programme!$K$7:$L$94,MATCH($R8&amp;".5",Programme!$K$7:$K$94,0),2),"")&amp;IFERROR(INDEX(Programme!$K$7:$L$94,MATCH($R8&amp;".6",Programme!$K$7:$K$94,0),2),"")</f>
        <v>Notions d’algorithme et de programme. Notion de variable informatique. Déclenchement d'une action par un événement, séquences d'instructions, boucles, instructions conditionnelles. Systèmes embarqués. Forme et transmission du signal. Capteur, actionneur, interface.</v>
      </c>
      <c r="Z8" s="768"/>
      <c r="AA8" s="768"/>
      <c r="AB8" s="768"/>
      <c r="AC8" s="768"/>
      <c r="AD8" s="768"/>
      <c r="AE8" s="768"/>
      <c r="AF8" s="771"/>
      <c r="AG8" s="370"/>
      <c r="AH8" s="370"/>
    </row>
    <row r="9" spans="1:34" ht="32.25" customHeight="1" x14ac:dyDescent="0.25">
      <c r="A9" s="371"/>
      <c r="B9" s="372"/>
      <c r="C9" s="372"/>
      <c r="D9" s="372"/>
      <c r="E9" s="372"/>
      <c r="F9" s="372"/>
      <c r="G9" s="372"/>
      <c r="H9" s="372"/>
      <c r="I9" s="372"/>
      <c r="J9" s="372"/>
      <c r="K9" s="372"/>
      <c r="L9" s="372"/>
      <c r="M9" s="372"/>
      <c r="N9" s="372"/>
      <c r="O9" s="372"/>
      <c r="P9" s="372"/>
      <c r="Q9" s="372"/>
      <c r="R9" s="367" t="str">
        <f t="array" aca="1" ref="R9" ca="1">IFERROR(INDEX(Programme!$B$3:$G$46,MATCH($A$8,Programme!$B$3:$B$46,0),SMALL(IF(INDIRECT("Programme!D"&amp;MATCH($A$8,Programme!$B$1:$B$46,0)):INDIRECT("Programme!G"&amp;MATCH($A$8,Programme!$B$1:$B$46,0))&lt;&gt;"",COLUMN(Programme!$D$3:$G$3)-1),ROW()-7)),"")</f>
        <v/>
      </c>
      <c r="S9" s="760" t="str">
        <f ca="1">IFERROR(INDEX(Programme!$I$7:$J$94,MATCH($R9,Programme!$I$7:$I$94,0),2),"")</f>
        <v/>
      </c>
      <c r="T9" s="760"/>
      <c r="U9" s="760"/>
      <c r="V9" s="760"/>
      <c r="W9" s="760"/>
      <c r="X9" s="761"/>
      <c r="Y9" s="762" t="str">
        <f ca="1">IFERROR(INDEX(Programme!$K$7:$L$94,MATCH($R9&amp;".1",Programme!$K$7:$K$94,0),2),"")&amp;IFERROR(INDEX(Programme!$K$7:$L$94,MATCH($R9&amp;".2",Programme!$K$7:$K$94,0),2),"")&amp;IFERROR(INDEX(Programme!$K$7:$L$94,MATCH($R9&amp;".3",Programme!$K$7:$K$94,0),2),"")&amp;IFERROR(INDEX(Programme!$K$7:$L$94,MATCH($R9&amp;".4",Programme!$K$7:$K$94,0),2),"")&amp;IFERROR(INDEX(Programme!$K$7:$L$94,MATCH($R9&amp;".5",Programme!$K$7:$K$94,0),2),"")&amp;IFERROR(INDEX(Programme!$K$7:$L$94,MATCH($R9&amp;".6",Programme!$K$7:$K$94,0),2),"")</f>
        <v/>
      </c>
      <c r="Z9" s="760"/>
      <c r="AA9" s="760"/>
      <c r="AB9" s="760"/>
      <c r="AC9" s="760"/>
      <c r="AD9" s="760"/>
      <c r="AE9" s="760"/>
      <c r="AF9" s="763"/>
      <c r="AG9" s="373"/>
      <c r="AH9" s="374"/>
    </row>
    <row r="10" spans="1:34" ht="32.25" customHeight="1" x14ac:dyDescent="0.25">
      <c r="A10" s="362" t="str">
        <f t="array" aca="1" ref="A10" ca="1">IFERROR(INDEX(Problématiques_compétences!$F$2:$AK$2,SMALL(IF(INDIRECT("Problématiques_compétences!F"&amp;MATCH($A$1,Problématiques_compétences!$D$1:$D$119,0)):INDIRECT("Problématiques_compétences!AK"&amp;MATCH($A$1,Problématiques_compétences!$D$1:$D$119,0))="x",COLUMN(Problématiques_compétences!$F$1:$AK$1)-5,""),ROW()-6)),"")</f>
        <v/>
      </c>
      <c r="B10" s="767" t="str">
        <f ca="1">IFERROR(INDEX(Programme!$B$4:$C$46,MATCH(A10,Programme!$B$4:$B$46,0),2),"")</f>
        <v/>
      </c>
      <c r="C10" s="767"/>
      <c r="D10" s="767"/>
      <c r="E10" s="767"/>
      <c r="F10" s="767"/>
      <c r="G10" s="767"/>
      <c r="H10" s="767"/>
      <c r="I10" s="767"/>
      <c r="J10" s="767"/>
      <c r="K10" s="767"/>
      <c r="L10" s="767"/>
      <c r="M10" s="767"/>
      <c r="N10" s="767"/>
      <c r="O10" s="767"/>
      <c r="P10" s="767"/>
      <c r="Q10" s="767"/>
      <c r="R10" s="363" t="str">
        <f t="array" aca="1" ref="R10" ca="1">IFERROR(INDEX(Programme!$B$3:$G$46,MATCH($A$10,Programme!$B$3:$B$46,0),SMALL(IF(INDIRECT("Programme!D"&amp;MATCH($A$10,Programme!$B$1:$B$46,0)):INDIRECT("Programme!G"&amp;MATCH($A$10,Programme!$B$1:$B$46,0))&lt;&gt;"",COLUMN(Programme!$D$3:$G$3)-1),ROW()-9)),"")</f>
        <v/>
      </c>
      <c r="S10" s="768" t="str">
        <f ca="1">IFERROR(INDEX(Programme!$I$7:$J$94,MATCH($R10,Programme!$I$7:$I$94,0),2),"")</f>
        <v/>
      </c>
      <c r="T10" s="768"/>
      <c r="U10" s="768"/>
      <c r="V10" s="768"/>
      <c r="W10" s="768"/>
      <c r="X10" s="769"/>
      <c r="Y10" s="770" t="str">
        <f ca="1">IFERROR(INDEX(Programme!$K$7:$L$94,MATCH($R10&amp;".1",Programme!$K$7:$K$94,0),2),"")&amp;IFERROR(INDEX(Programme!$K$7:$L$94,MATCH($R10&amp;".2",Programme!$K$7:$K$94,0),2),"")&amp;IFERROR(INDEX(Programme!$K$7:$L$94,MATCH($R10&amp;".3",Programme!$K$7:$K$94,0),2),"")&amp;IFERROR(INDEX(Programme!$K$7:$L$94,MATCH($R10&amp;".4",Programme!$K$7:$K$94,0),2),"")&amp;IFERROR(INDEX(Programme!$K$7:$L$94,MATCH($R10&amp;".5",Programme!$K$7:$K$94,0),2),"")&amp;IFERROR(INDEX(Programme!$K$7:$L$94,MATCH($R10&amp;".6",Programme!$K$7:$K$94,0),2),"")</f>
        <v/>
      </c>
      <c r="Z10" s="768"/>
      <c r="AA10" s="768"/>
      <c r="AB10" s="768"/>
      <c r="AC10" s="768"/>
      <c r="AD10" s="768"/>
      <c r="AE10" s="768"/>
      <c r="AF10" s="771"/>
      <c r="AG10" s="375"/>
      <c r="AH10" s="374"/>
    </row>
    <row r="11" spans="1:34" ht="32.25" customHeight="1" thickBot="1" x14ac:dyDescent="0.3">
      <c r="A11" s="362"/>
      <c r="B11" s="767"/>
      <c r="C11" s="767"/>
      <c r="D11" s="767"/>
      <c r="E11" s="767"/>
      <c r="F11" s="767"/>
      <c r="G11" s="767"/>
      <c r="H11" s="767"/>
      <c r="I11" s="767"/>
      <c r="J11" s="767"/>
      <c r="K11" s="767"/>
      <c r="L11" s="767"/>
      <c r="M11" s="767"/>
      <c r="N11" s="767"/>
      <c r="O11" s="767"/>
      <c r="P11" s="767"/>
      <c r="Q11" s="767"/>
      <c r="R11" s="363" t="str">
        <f t="array" aca="1" ref="R11" ca="1">IFERROR(INDEX(Programme!$B$3:$G$46,MATCH($A$10,Programme!$B$3:$B$46,0),SMALL(IF(INDIRECT("Programme!D"&amp;MATCH($A$10,Programme!$B$1:$B$46,0)):INDIRECT("Programme!G"&amp;MATCH($A$10,Programme!$B$1:$B$46,0))&lt;&gt;"",COLUMN(Programme!$D$3:$G$3)-1),ROW()-9)),"")</f>
        <v/>
      </c>
      <c r="S11" s="768" t="str">
        <f ca="1">IFERROR(INDEX(Programme!$I$7:$J$94,MATCH($R11,Programme!$I$7:$I$94,0),2),"")</f>
        <v/>
      </c>
      <c r="T11" s="768"/>
      <c r="U11" s="772"/>
      <c r="V11" s="772"/>
      <c r="W11" s="772"/>
      <c r="X11" s="773"/>
      <c r="Y11" s="770" t="str">
        <f ca="1">IFERROR(INDEX(Programme!$K$7:$L$94,MATCH($R11&amp;".1",Programme!$K$7:$K$94,0),2),"")&amp;IFERROR(INDEX(Programme!$K$7:$L$94,MATCH($R11&amp;".2",Programme!$K$7:$K$94,0),2),"")&amp;IFERROR(INDEX(Programme!$K$7:$L$94,MATCH($R11&amp;".3",Programme!$K$7:$K$94,0),2),"")&amp;IFERROR(INDEX(Programme!$K$7:$L$94,MATCH($R11&amp;".4",Programme!$K$7:$K$94,0),2),"")&amp;IFERROR(INDEX(Programme!$K$7:$L$94,MATCH($R11&amp;".5",Programme!$K$7:$K$94,0),2),"")&amp;IFERROR(INDEX(Programme!$K$7:$L$94,MATCH($R11&amp;".6",Programme!$K$7:$K$94,0),2),"")</f>
        <v/>
      </c>
      <c r="Z11" s="768"/>
      <c r="AA11" s="768"/>
      <c r="AB11" s="768"/>
      <c r="AC11" s="768"/>
      <c r="AD11" s="768"/>
      <c r="AE11" s="768"/>
      <c r="AF11" s="771"/>
      <c r="AG11" s="375"/>
      <c r="AH11" s="374"/>
    </row>
    <row r="12" spans="1:34" ht="16.5" customHeight="1" x14ac:dyDescent="0.25">
      <c r="A12" s="786" t="s">
        <v>67</v>
      </c>
      <c r="B12" s="775"/>
      <c r="C12" s="775"/>
      <c r="D12" s="775"/>
      <c r="E12" s="775"/>
      <c r="F12" s="775"/>
      <c r="G12" s="775"/>
      <c r="H12" s="775"/>
      <c r="I12" s="775"/>
      <c r="J12" s="775"/>
      <c r="K12" s="775"/>
      <c r="L12" s="775"/>
      <c r="M12" s="775"/>
      <c r="N12" s="775"/>
      <c r="O12" s="775"/>
      <c r="P12" s="775"/>
      <c r="Q12" s="775"/>
      <c r="R12" s="775"/>
      <c r="S12" s="775"/>
      <c r="T12" s="776"/>
      <c r="U12" s="777" t="s">
        <v>69</v>
      </c>
      <c r="V12" s="778"/>
      <c r="W12" s="778"/>
      <c r="X12" s="778"/>
      <c r="Y12" s="778"/>
      <c r="Z12" s="778"/>
      <c r="AA12" s="778"/>
      <c r="AB12" s="778"/>
      <c r="AC12" s="778"/>
      <c r="AD12" s="778"/>
      <c r="AE12" s="778"/>
      <c r="AF12" s="779"/>
      <c r="AG12" s="375"/>
      <c r="AH12" s="374"/>
    </row>
    <row r="13" spans="1:34" ht="16.5" customHeight="1" x14ac:dyDescent="0.25">
      <c r="A13" s="749" t="s">
        <v>505</v>
      </c>
      <c r="B13" s="738"/>
      <c r="C13" s="738"/>
      <c r="D13" s="738"/>
      <c r="E13" s="738"/>
      <c r="F13" s="738"/>
      <c r="G13" s="738"/>
      <c r="H13" s="738"/>
      <c r="I13" s="738"/>
      <c r="J13" s="738"/>
      <c r="K13" s="738"/>
      <c r="L13" s="738"/>
      <c r="M13" s="738"/>
      <c r="N13" s="738"/>
      <c r="O13" s="738"/>
      <c r="P13" s="738"/>
      <c r="Q13" s="738"/>
      <c r="R13" s="738"/>
      <c r="S13" s="738"/>
      <c r="T13" s="739"/>
      <c r="U13" s="756"/>
      <c r="V13" s="754"/>
      <c r="W13" s="754"/>
      <c r="X13" s="754"/>
      <c r="Y13" s="754"/>
      <c r="Z13" s="754"/>
      <c r="AA13" s="754"/>
      <c r="AB13" s="754"/>
      <c r="AC13" s="754"/>
      <c r="AD13" s="754"/>
      <c r="AE13" s="754"/>
      <c r="AF13" s="755"/>
    </row>
    <row r="14" spans="1:34" ht="16.5" customHeight="1" x14ac:dyDescent="0.25">
      <c r="A14" s="737"/>
      <c r="B14" s="738"/>
      <c r="C14" s="738"/>
      <c r="D14" s="738"/>
      <c r="E14" s="738"/>
      <c r="F14" s="738"/>
      <c r="G14" s="738"/>
      <c r="H14" s="738"/>
      <c r="I14" s="738"/>
      <c r="J14" s="738"/>
      <c r="K14" s="738"/>
      <c r="L14" s="738"/>
      <c r="M14" s="738"/>
      <c r="N14" s="738"/>
      <c r="O14" s="738"/>
      <c r="P14" s="738"/>
      <c r="Q14" s="738"/>
      <c r="R14" s="738"/>
      <c r="S14" s="738"/>
      <c r="T14" s="739"/>
      <c r="U14" s="756"/>
      <c r="V14" s="754"/>
      <c r="W14" s="754"/>
      <c r="X14" s="754"/>
      <c r="Y14" s="754"/>
      <c r="Z14" s="754"/>
      <c r="AA14" s="754"/>
      <c r="AB14" s="754"/>
      <c r="AC14" s="754"/>
      <c r="AD14" s="754"/>
      <c r="AE14" s="754"/>
      <c r="AF14" s="755"/>
    </row>
    <row r="15" spans="1:34" ht="16.5" customHeight="1" x14ac:dyDescent="0.25">
      <c r="A15" s="737"/>
      <c r="B15" s="738"/>
      <c r="C15" s="738"/>
      <c r="D15" s="738"/>
      <c r="E15" s="738"/>
      <c r="F15" s="738"/>
      <c r="G15" s="738"/>
      <c r="H15" s="738"/>
      <c r="I15" s="738"/>
      <c r="J15" s="738"/>
      <c r="K15" s="738"/>
      <c r="L15" s="738"/>
      <c r="M15" s="738"/>
      <c r="N15" s="738"/>
      <c r="O15" s="738"/>
      <c r="P15" s="738"/>
      <c r="Q15" s="738"/>
      <c r="R15" s="738"/>
      <c r="S15" s="738"/>
      <c r="T15" s="739"/>
      <c r="U15" s="756"/>
      <c r="V15" s="754"/>
      <c r="W15" s="754"/>
      <c r="X15" s="754"/>
      <c r="Y15" s="754"/>
      <c r="Z15" s="754"/>
      <c r="AA15" s="754"/>
      <c r="AB15" s="754"/>
      <c r="AC15" s="754"/>
      <c r="AD15" s="754"/>
      <c r="AE15" s="754"/>
      <c r="AF15" s="755"/>
    </row>
    <row r="16" spans="1:34" ht="16.5" customHeight="1" x14ac:dyDescent="0.25">
      <c r="A16" s="737"/>
      <c r="B16" s="738"/>
      <c r="C16" s="738"/>
      <c r="D16" s="738"/>
      <c r="E16" s="738"/>
      <c r="F16" s="738"/>
      <c r="G16" s="738"/>
      <c r="H16" s="738"/>
      <c r="I16" s="738"/>
      <c r="J16" s="738"/>
      <c r="K16" s="738"/>
      <c r="L16" s="738"/>
      <c r="M16" s="738"/>
      <c r="N16" s="738"/>
      <c r="O16" s="738"/>
      <c r="P16" s="738"/>
      <c r="Q16" s="738"/>
      <c r="R16" s="738"/>
      <c r="S16" s="738"/>
      <c r="T16" s="739"/>
      <c r="U16" s="756"/>
      <c r="V16" s="754"/>
      <c r="W16" s="754"/>
      <c r="X16" s="754"/>
      <c r="Y16" s="754"/>
      <c r="Z16" s="754"/>
      <c r="AA16" s="754"/>
      <c r="AB16" s="754"/>
      <c r="AC16" s="754"/>
      <c r="AD16" s="754"/>
      <c r="AE16" s="754"/>
      <c r="AF16" s="755"/>
    </row>
    <row r="17" spans="1:32" ht="19.5" customHeight="1" x14ac:dyDescent="0.25">
      <c r="A17" s="737"/>
      <c r="B17" s="738"/>
      <c r="C17" s="738"/>
      <c r="D17" s="738"/>
      <c r="E17" s="738"/>
      <c r="F17" s="738"/>
      <c r="G17" s="738"/>
      <c r="H17" s="738"/>
      <c r="I17" s="738"/>
      <c r="J17" s="738"/>
      <c r="K17" s="738"/>
      <c r="L17" s="738"/>
      <c r="M17" s="738"/>
      <c r="N17" s="738"/>
      <c r="O17" s="738"/>
      <c r="P17" s="738"/>
      <c r="Q17" s="738"/>
      <c r="R17" s="738"/>
      <c r="S17" s="738"/>
      <c r="T17" s="739"/>
      <c r="U17" s="756"/>
      <c r="V17" s="754"/>
      <c r="W17" s="754"/>
      <c r="X17" s="754"/>
      <c r="Y17" s="754"/>
      <c r="Z17" s="754"/>
      <c r="AA17" s="754"/>
      <c r="AB17" s="754"/>
      <c r="AC17" s="754"/>
      <c r="AD17" s="754"/>
      <c r="AE17" s="754"/>
      <c r="AF17" s="755"/>
    </row>
    <row r="18" spans="1:32" ht="20.25" customHeight="1" x14ac:dyDescent="0.25">
      <c r="A18" s="750"/>
      <c r="B18" s="751"/>
      <c r="C18" s="751"/>
      <c r="D18" s="751"/>
      <c r="E18" s="751"/>
      <c r="F18" s="751"/>
      <c r="G18" s="751"/>
      <c r="H18" s="751"/>
      <c r="I18" s="751"/>
      <c r="J18" s="751"/>
      <c r="K18" s="751"/>
      <c r="L18" s="751"/>
      <c r="M18" s="751"/>
      <c r="N18" s="751"/>
      <c r="O18" s="751"/>
      <c r="P18" s="751"/>
      <c r="Q18" s="751"/>
      <c r="R18" s="751"/>
      <c r="S18" s="751"/>
      <c r="T18" s="752"/>
      <c r="U18" s="757"/>
      <c r="V18" s="758"/>
      <c r="W18" s="758"/>
      <c r="X18" s="758"/>
      <c r="Y18" s="758"/>
      <c r="Z18" s="758"/>
      <c r="AA18" s="758"/>
      <c r="AB18" s="758"/>
      <c r="AC18" s="758"/>
      <c r="AD18" s="758"/>
      <c r="AE18" s="758"/>
      <c r="AF18" s="759"/>
    </row>
    <row r="19" spans="1:32" ht="32.25" customHeight="1" x14ac:dyDescent="0.25">
      <c r="A19" s="740" t="s">
        <v>363</v>
      </c>
      <c r="B19" s="741"/>
      <c r="C19" s="741"/>
      <c r="D19" s="741"/>
      <c r="E19" s="741"/>
      <c r="F19" s="741"/>
      <c r="G19" s="741"/>
      <c r="H19" s="741"/>
      <c r="I19" s="741"/>
      <c r="J19" s="741"/>
      <c r="K19" s="741"/>
      <c r="L19" s="741"/>
      <c r="M19" s="741"/>
      <c r="N19" s="741"/>
      <c r="O19" s="741"/>
      <c r="P19" s="741"/>
      <c r="Q19" s="741"/>
      <c r="R19" s="741"/>
      <c r="S19" s="741"/>
      <c r="T19" s="742"/>
      <c r="U19" s="743" t="s">
        <v>364</v>
      </c>
      <c r="V19" s="744"/>
      <c r="W19" s="744"/>
      <c r="X19" s="744"/>
      <c r="Y19" s="744"/>
      <c r="Z19" s="744"/>
      <c r="AA19" s="744"/>
      <c r="AB19" s="744"/>
      <c r="AC19" s="744"/>
      <c r="AD19" s="744"/>
      <c r="AE19" s="744"/>
      <c r="AF19" s="745"/>
    </row>
    <row r="20" spans="1:32" ht="30" customHeight="1" x14ac:dyDescent="0.25">
      <c r="A20" s="749" t="s">
        <v>501</v>
      </c>
      <c r="B20" s="738"/>
      <c r="C20" s="738"/>
      <c r="D20" s="738"/>
      <c r="E20" s="738"/>
      <c r="F20" s="738"/>
      <c r="G20" s="738"/>
      <c r="H20" s="738"/>
      <c r="I20" s="738"/>
      <c r="J20" s="738"/>
      <c r="K20" s="738"/>
      <c r="L20" s="738"/>
      <c r="M20" s="738"/>
      <c r="N20" s="738"/>
      <c r="O20" s="738"/>
      <c r="P20" s="738"/>
      <c r="Q20" s="738"/>
      <c r="R20" s="738"/>
      <c r="S20" s="738"/>
      <c r="T20" s="739"/>
      <c r="U20" s="737"/>
      <c r="V20" s="738"/>
      <c r="W20" s="738"/>
      <c r="X20" s="738"/>
      <c r="Y20" s="738"/>
      <c r="Z20" s="738"/>
      <c r="AA20" s="738"/>
      <c r="AB20" s="738"/>
      <c r="AC20" s="738"/>
      <c r="AD20" s="738"/>
      <c r="AE20" s="738"/>
      <c r="AF20" s="739"/>
    </row>
    <row r="21" spans="1:32" ht="32.25" customHeight="1" thickBot="1" x14ac:dyDescent="0.3">
      <c r="A21" s="746"/>
      <c r="B21" s="747"/>
      <c r="C21" s="747"/>
      <c r="D21" s="747"/>
      <c r="E21" s="747"/>
      <c r="F21" s="747"/>
      <c r="G21" s="747"/>
      <c r="H21" s="747"/>
      <c r="I21" s="747"/>
      <c r="J21" s="747"/>
      <c r="K21" s="747"/>
      <c r="L21" s="747"/>
      <c r="M21" s="747"/>
      <c r="N21" s="747"/>
      <c r="O21" s="747"/>
      <c r="P21" s="747"/>
      <c r="Q21" s="747"/>
      <c r="R21" s="747"/>
      <c r="S21" s="747"/>
      <c r="T21" s="748"/>
      <c r="U21" s="746"/>
      <c r="V21" s="747"/>
      <c r="W21" s="747"/>
      <c r="X21" s="747"/>
      <c r="Y21" s="747"/>
      <c r="Z21" s="747"/>
      <c r="AA21" s="747"/>
      <c r="AB21" s="747"/>
      <c r="AC21" s="747"/>
      <c r="AD21" s="747"/>
      <c r="AE21" s="747"/>
      <c r="AF21" s="748"/>
    </row>
    <row r="22" spans="1:32" ht="34.5" customHeight="1" x14ac:dyDescent="0.25">
      <c r="A22" s="764" t="s">
        <v>456</v>
      </c>
      <c r="B22" s="765"/>
      <c r="C22" s="765"/>
      <c r="D22" s="765"/>
      <c r="E22" s="765"/>
      <c r="F22" s="765"/>
      <c r="G22" s="765"/>
      <c r="H22" s="765"/>
      <c r="I22" s="765"/>
      <c r="J22" s="765"/>
      <c r="K22" s="765"/>
      <c r="L22" s="765"/>
      <c r="M22" s="765"/>
      <c r="N22" s="765"/>
      <c r="O22" s="765"/>
      <c r="P22" s="765"/>
      <c r="Q22" s="765"/>
      <c r="R22" s="765"/>
      <c r="S22" s="765"/>
      <c r="T22" s="766"/>
      <c r="U22" s="764" t="s">
        <v>457</v>
      </c>
      <c r="V22" s="765"/>
      <c r="W22" s="765"/>
      <c r="X22" s="765"/>
      <c r="Y22" s="765"/>
      <c r="Z22" s="765"/>
      <c r="AA22" s="765"/>
      <c r="AB22" s="765"/>
      <c r="AC22" s="765"/>
      <c r="AD22" s="765"/>
      <c r="AE22" s="765"/>
      <c r="AF22" s="766"/>
    </row>
    <row r="23" spans="1:32" ht="30" customHeight="1" x14ac:dyDescent="0.25">
      <c r="A23" s="749" t="s">
        <v>503</v>
      </c>
      <c r="B23" s="738"/>
      <c r="C23" s="738"/>
      <c r="D23" s="738"/>
      <c r="E23" s="738"/>
      <c r="F23" s="738"/>
      <c r="G23" s="738"/>
      <c r="H23" s="738"/>
      <c r="I23" s="738"/>
      <c r="J23" s="738"/>
      <c r="K23" s="738"/>
      <c r="L23" s="738"/>
      <c r="M23" s="738"/>
      <c r="N23" s="738"/>
      <c r="O23" s="738"/>
      <c r="P23" s="738"/>
      <c r="Q23" s="738"/>
      <c r="R23" s="738"/>
      <c r="S23" s="738"/>
      <c r="T23" s="739"/>
      <c r="U23" s="749" t="s">
        <v>504</v>
      </c>
      <c r="V23" s="738"/>
      <c r="W23" s="738"/>
      <c r="X23" s="738"/>
      <c r="Y23" s="738"/>
      <c r="Z23" s="738"/>
      <c r="AA23" s="738"/>
      <c r="AB23" s="738"/>
      <c r="AC23" s="738"/>
      <c r="AD23" s="738"/>
      <c r="AE23" s="738"/>
      <c r="AF23" s="739"/>
    </row>
    <row r="24" spans="1:32" ht="30" customHeight="1" thickBot="1" x14ac:dyDescent="0.3">
      <c r="A24" s="737"/>
      <c r="B24" s="738"/>
      <c r="C24" s="738"/>
      <c r="D24" s="738"/>
      <c r="E24" s="738"/>
      <c r="F24" s="738"/>
      <c r="G24" s="738"/>
      <c r="H24" s="738"/>
      <c r="I24" s="738"/>
      <c r="J24" s="738"/>
      <c r="K24" s="738"/>
      <c r="L24" s="738"/>
      <c r="M24" s="738"/>
      <c r="N24" s="738"/>
      <c r="O24" s="738"/>
      <c r="P24" s="738"/>
      <c r="Q24" s="738"/>
      <c r="R24" s="738"/>
      <c r="S24" s="738"/>
      <c r="T24" s="739"/>
      <c r="U24" s="737"/>
      <c r="V24" s="738"/>
      <c r="W24" s="738"/>
      <c r="X24" s="738"/>
      <c r="Y24" s="738"/>
      <c r="Z24" s="738"/>
      <c r="AA24" s="738"/>
      <c r="AB24" s="738"/>
      <c r="AC24" s="738"/>
      <c r="AD24" s="738"/>
      <c r="AE24" s="738"/>
      <c r="AF24" s="739"/>
    </row>
    <row r="25" spans="1:32" x14ac:dyDescent="0.25">
      <c r="A25" s="427" t="s">
        <v>458</v>
      </c>
      <c r="B25" s="428"/>
      <c r="C25" s="428"/>
      <c r="D25" s="428" t="s">
        <v>245</v>
      </c>
      <c r="E25" s="428"/>
      <c r="F25" s="428"/>
      <c r="G25" s="429"/>
      <c r="H25" s="725" t="s">
        <v>464</v>
      </c>
      <c r="I25" s="726"/>
      <c r="J25" s="726"/>
      <c r="K25" s="726"/>
      <c r="L25" s="726"/>
      <c r="M25" s="726"/>
      <c r="N25" s="726"/>
      <c r="O25" s="726"/>
      <c r="P25" s="726"/>
      <c r="Q25" s="726"/>
      <c r="R25" s="727"/>
      <c r="S25" s="728" t="s">
        <v>463</v>
      </c>
      <c r="T25" s="728"/>
      <c r="U25" s="729" t="s">
        <v>465</v>
      </c>
      <c r="V25" s="730"/>
      <c r="W25" s="730"/>
      <c r="X25" s="730"/>
      <c r="Y25" s="730"/>
      <c r="Z25" s="730"/>
      <c r="AA25" s="730"/>
      <c r="AB25" s="730"/>
      <c r="AC25" s="730"/>
      <c r="AD25" s="731"/>
      <c r="AE25" s="732" t="s">
        <v>463</v>
      </c>
      <c r="AF25" s="733"/>
    </row>
    <row r="26" spans="1:32" ht="15.75" customHeight="1" x14ac:dyDescent="0.25">
      <c r="A26" s="379"/>
      <c r="B26" s="699" t="s">
        <v>459</v>
      </c>
      <c r="C26" s="700"/>
      <c r="D26" s="700"/>
      <c r="E26" s="700"/>
      <c r="F26" s="700"/>
      <c r="G26" s="701"/>
      <c r="H26" s="702"/>
      <c r="I26" s="703"/>
      <c r="J26" s="703"/>
      <c r="K26" s="703"/>
      <c r="L26" s="703"/>
      <c r="M26" s="703"/>
      <c r="N26" s="703"/>
      <c r="O26" s="703"/>
      <c r="P26" s="703"/>
      <c r="Q26" s="703"/>
      <c r="R26" s="704"/>
      <c r="S26" s="702"/>
      <c r="T26" s="703"/>
      <c r="U26" s="734"/>
      <c r="V26" s="735"/>
      <c r="W26" s="735"/>
      <c r="X26" s="735"/>
      <c r="Y26" s="735"/>
      <c r="Z26" s="735"/>
      <c r="AA26" s="735"/>
      <c r="AB26" s="735"/>
      <c r="AC26" s="735"/>
      <c r="AD26" s="735"/>
      <c r="AE26" s="735"/>
      <c r="AF26" s="736"/>
    </row>
    <row r="27" spans="1:32" ht="15.75" customHeight="1" x14ac:dyDescent="0.25">
      <c r="A27" s="380"/>
      <c r="B27" s="721" t="s">
        <v>478</v>
      </c>
      <c r="C27" s="722"/>
      <c r="D27" s="722"/>
      <c r="E27" s="722"/>
      <c r="F27" s="722"/>
      <c r="G27" s="723"/>
      <c r="H27" s="719"/>
      <c r="I27" s="720"/>
      <c r="J27" s="720"/>
      <c r="K27" s="720"/>
      <c r="L27" s="720"/>
      <c r="M27" s="720"/>
      <c r="N27" s="720"/>
      <c r="O27" s="720"/>
      <c r="P27" s="720"/>
      <c r="Q27" s="720"/>
      <c r="R27" s="724"/>
      <c r="S27" s="719"/>
      <c r="T27" s="720"/>
      <c r="U27" s="705"/>
      <c r="V27" s="706"/>
      <c r="W27" s="706"/>
      <c r="X27" s="706"/>
      <c r="Y27" s="706"/>
      <c r="Z27" s="706"/>
      <c r="AA27" s="706"/>
      <c r="AB27" s="706"/>
      <c r="AC27" s="706"/>
      <c r="AD27" s="706"/>
      <c r="AE27" s="706"/>
      <c r="AF27" s="707"/>
    </row>
    <row r="28" spans="1:32" ht="24" customHeight="1" x14ac:dyDescent="0.25">
      <c r="A28" s="380"/>
      <c r="B28" s="699" t="s">
        <v>460</v>
      </c>
      <c r="C28" s="700"/>
      <c r="D28" s="700"/>
      <c r="E28" s="700"/>
      <c r="F28" s="700"/>
      <c r="G28" s="701"/>
      <c r="H28" s="702"/>
      <c r="I28" s="703"/>
      <c r="J28" s="703"/>
      <c r="K28" s="703"/>
      <c r="L28" s="703"/>
      <c r="M28" s="703"/>
      <c r="N28" s="703"/>
      <c r="O28" s="703"/>
      <c r="P28" s="703"/>
      <c r="Q28" s="703"/>
      <c r="R28" s="704"/>
      <c r="S28" s="702"/>
      <c r="T28" s="703"/>
      <c r="U28" s="705"/>
      <c r="V28" s="706"/>
      <c r="W28" s="706"/>
      <c r="X28" s="706"/>
      <c r="Y28" s="706"/>
      <c r="Z28" s="706"/>
      <c r="AA28" s="706"/>
      <c r="AB28" s="706"/>
      <c r="AC28" s="706"/>
      <c r="AD28" s="706"/>
      <c r="AE28" s="706"/>
      <c r="AF28" s="707"/>
    </row>
    <row r="29" spans="1:32" ht="15.75" customHeight="1" x14ac:dyDescent="0.25">
      <c r="A29" s="157"/>
      <c r="B29" s="699" t="s">
        <v>366</v>
      </c>
      <c r="C29" s="700"/>
      <c r="D29" s="700"/>
      <c r="E29" s="700"/>
      <c r="F29" s="700"/>
      <c r="G29" s="701"/>
      <c r="H29" s="702"/>
      <c r="I29" s="703"/>
      <c r="J29" s="703"/>
      <c r="K29" s="703"/>
      <c r="L29" s="703"/>
      <c r="M29" s="703"/>
      <c r="N29" s="703"/>
      <c r="O29" s="703"/>
      <c r="P29" s="703"/>
      <c r="Q29" s="703"/>
      <c r="R29" s="704"/>
      <c r="S29" s="702"/>
      <c r="T29" s="703"/>
      <c r="U29" s="705"/>
      <c r="V29" s="706"/>
      <c r="W29" s="706"/>
      <c r="X29" s="706"/>
      <c r="Y29" s="706"/>
      <c r="Z29" s="706"/>
      <c r="AA29" s="706"/>
      <c r="AB29" s="706"/>
      <c r="AC29" s="706"/>
      <c r="AD29" s="706"/>
      <c r="AE29" s="706"/>
      <c r="AF29" s="707"/>
    </row>
    <row r="30" spans="1:32" ht="15.75" customHeight="1" x14ac:dyDescent="0.25">
      <c r="A30" s="380"/>
      <c r="B30" s="699" t="s">
        <v>367</v>
      </c>
      <c r="C30" s="700"/>
      <c r="D30" s="700"/>
      <c r="E30" s="700"/>
      <c r="F30" s="700"/>
      <c r="G30" s="701"/>
      <c r="H30" s="702"/>
      <c r="I30" s="703"/>
      <c r="J30" s="703"/>
      <c r="K30" s="703"/>
      <c r="L30" s="703"/>
      <c r="M30" s="703"/>
      <c r="N30" s="703"/>
      <c r="O30" s="703"/>
      <c r="P30" s="703"/>
      <c r="Q30" s="703"/>
      <c r="R30" s="704"/>
      <c r="S30" s="702"/>
      <c r="T30" s="703"/>
      <c r="U30" s="705"/>
      <c r="V30" s="706"/>
      <c r="W30" s="706"/>
      <c r="X30" s="706"/>
      <c r="Y30" s="706"/>
      <c r="Z30" s="706"/>
      <c r="AA30" s="706"/>
      <c r="AB30" s="706"/>
      <c r="AC30" s="706"/>
      <c r="AD30" s="706"/>
      <c r="AE30" s="706"/>
      <c r="AF30" s="707"/>
    </row>
    <row r="31" spans="1:32" ht="15.75" customHeight="1" x14ac:dyDescent="0.25">
      <c r="A31" s="380"/>
      <c r="B31" s="699" t="s">
        <v>461</v>
      </c>
      <c r="C31" s="700"/>
      <c r="D31" s="700"/>
      <c r="E31" s="700"/>
      <c r="F31" s="700"/>
      <c r="G31" s="701"/>
      <c r="H31" s="702"/>
      <c r="I31" s="703"/>
      <c r="J31" s="703"/>
      <c r="K31" s="703"/>
      <c r="L31" s="703"/>
      <c r="M31" s="703"/>
      <c r="N31" s="703"/>
      <c r="O31" s="703"/>
      <c r="P31" s="703"/>
      <c r="Q31" s="703"/>
      <c r="R31" s="704"/>
      <c r="S31" s="702"/>
      <c r="T31" s="703"/>
      <c r="U31" s="705"/>
      <c r="V31" s="706"/>
      <c r="W31" s="706"/>
      <c r="X31" s="706"/>
      <c r="Y31" s="706"/>
      <c r="Z31" s="706"/>
      <c r="AA31" s="706"/>
      <c r="AB31" s="706"/>
      <c r="AC31" s="706"/>
      <c r="AD31" s="706"/>
      <c r="AE31" s="706"/>
      <c r="AF31" s="707"/>
    </row>
    <row r="32" spans="1:32" ht="15.75" customHeight="1" x14ac:dyDescent="0.25">
      <c r="A32" s="380"/>
      <c r="B32" s="699" t="s">
        <v>462</v>
      </c>
      <c r="C32" s="700"/>
      <c r="D32" s="700"/>
      <c r="E32" s="700"/>
      <c r="F32" s="700"/>
      <c r="G32" s="701"/>
      <c r="H32" s="702"/>
      <c r="I32" s="703"/>
      <c r="J32" s="703"/>
      <c r="K32" s="703"/>
      <c r="L32" s="703"/>
      <c r="M32" s="703"/>
      <c r="N32" s="703"/>
      <c r="O32" s="703"/>
      <c r="P32" s="703"/>
      <c r="Q32" s="703"/>
      <c r="R32" s="704"/>
      <c r="S32" s="702"/>
      <c r="T32" s="703"/>
      <c r="U32" s="705"/>
      <c r="V32" s="706"/>
      <c r="W32" s="706"/>
      <c r="X32" s="706"/>
      <c r="Y32" s="706"/>
      <c r="Z32" s="706"/>
      <c r="AA32" s="706"/>
      <c r="AB32" s="706"/>
      <c r="AC32" s="706"/>
      <c r="AD32" s="706"/>
      <c r="AE32" s="706"/>
      <c r="AF32" s="707"/>
    </row>
    <row r="33" spans="1:32" ht="15.75" customHeight="1" thickBot="1" x14ac:dyDescent="0.3">
      <c r="A33" s="381"/>
      <c r="B33" s="708" t="s">
        <v>368</v>
      </c>
      <c r="C33" s="709"/>
      <c r="D33" s="709"/>
      <c r="E33" s="709"/>
      <c r="F33" s="709"/>
      <c r="G33" s="710"/>
      <c r="H33" s="711"/>
      <c r="I33" s="712"/>
      <c r="J33" s="712"/>
      <c r="K33" s="712"/>
      <c r="L33" s="712"/>
      <c r="M33" s="712"/>
      <c r="N33" s="712"/>
      <c r="O33" s="712"/>
      <c r="P33" s="712"/>
      <c r="Q33" s="712"/>
      <c r="R33" s="713"/>
      <c r="S33" s="711"/>
      <c r="T33" s="712"/>
      <c r="U33" s="714"/>
      <c r="V33" s="697"/>
      <c r="W33" s="697"/>
      <c r="X33" s="697"/>
      <c r="Y33" s="697"/>
      <c r="Z33" s="697"/>
      <c r="AA33" s="697"/>
      <c r="AB33" s="697"/>
      <c r="AC33" s="697"/>
      <c r="AD33" s="697"/>
      <c r="AE33" s="697"/>
      <c r="AF33" s="698"/>
    </row>
    <row r="36" spans="1:32" x14ac:dyDescent="0.25">
      <c r="A36" s="382"/>
      <c r="B36" s="382"/>
      <c r="C36" s="382"/>
      <c r="D36" s="382"/>
      <c r="E36" s="382"/>
      <c r="F36" s="382"/>
      <c r="G36" s="382"/>
      <c r="H36" s="382"/>
      <c r="I36" s="382"/>
      <c r="J36" s="382"/>
      <c r="K36" s="382"/>
      <c r="L36" s="382"/>
      <c r="M36" s="382"/>
      <c r="N36" s="382"/>
      <c r="O36" s="382"/>
      <c r="P36" s="382"/>
      <c r="Q36" s="382"/>
      <c r="R36" s="370"/>
      <c r="S36" s="370"/>
      <c r="T36" s="370"/>
      <c r="U36" s="370"/>
      <c r="V36" s="370"/>
      <c r="W36" s="370"/>
    </row>
    <row r="37" spans="1:32" ht="33" customHeight="1" x14ac:dyDescent="0.25">
      <c r="A37" s="383"/>
      <c r="B37" s="383"/>
      <c r="C37" s="383"/>
      <c r="D37" s="383"/>
      <c r="E37" s="383"/>
      <c r="F37" s="383"/>
      <c r="G37" s="383"/>
      <c r="H37" s="382"/>
      <c r="I37" s="382"/>
      <c r="J37" s="382"/>
      <c r="K37" s="382"/>
      <c r="L37" s="382"/>
      <c r="M37" s="382"/>
      <c r="N37" s="382"/>
      <c r="O37" s="382"/>
      <c r="P37" s="382"/>
      <c r="Q37" s="382"/>
      <c r="R37" s="370"/>
      <c r="S37" s="370"/>
      <c r="T37" s="370"/>
      <c r="U37" s="370"/>
      <c r="V37" s="370"/>
      <c r="W37" s="370"/>
    </row>
    <row r="38" spans="1:32" ht="30" customHeight="1" x14ac:dyDescent="0.25">
      <c r="A38" s="716" t="s">
        <v>466</v>
      </c>
      <c r="B38" s="716"/>
      <c r="C38" s="716"/>
      <c r="D38" s="716"/>
      <c r="E38" s="382"/>
      <c r="F38" s="384" t="s">
        <v>467</v>
      </c>
      <c r="G38" s="384"/>
      <c r="H38" s="384"/>
      <c r="I38" s="385" t="s">
        <v>468</v>
      </c>
      <c r="J38" s="384" t="s">
        <v>490</v>
      </c>
      <c r="K38" s="382"/>
      <c r="L38" s="382"/>
      <c r="M38" s="382"/>
      <c r="N38" s="382"/>
      <c r="O38" s="382"/>
      <c r="P38" s="382"/>
      <c r="Q38" s="382"/>
      <c r="R38" s="370"/>
      <c r="S38" s="370"/>
      <c r="T38" s="370"/>
      <c r="U38" s="370"/>
      <c r="V38" s="370"/>
      <c r="W38" s="370"/>
    </row>
    <row r="39" spans="1:32" x14ac:dyDescent="0.25">
      <c r="A39" s="386"/>
      <c r="B39" s="387"/>
      <c r="C39" s="387"/>
      <c r="D39" s="387"/>
      <c r="E39" s="387"/>
      <c r="F39" s="385"/>
      <c r="G39" s="384"/>
      <c r="H39" s="382"/>
      <c r="I39" s="382"/>
      <c r="J39" s="382"/>
      <c r="K39" s="382"/>
      <c r="L39" s="382"/>
      <c r="M39" s="382"/>
      <c r="N39" s="382"/>
      <c r="O39" s="382"/>
      <c r="P39" s="382"/>
      <c r="Q39" s="382"/>
      <c r="R39" s="370"/>
      <c r="S39" s="370"/>
      <c r="T39" s="370"/>
      <c r="U39" s="370"/>
      <c r="V39" s="370"/>
      <c r="W39" s="370"/>
    </row>
    <row r="40" spans="1:32" s="393" customFormat="1" ht="28.5" customHeight="1" x14ac:dyDescent="0.25">
      <c r="A40" s="388"/>
      <c r="B40" s="718"/>
      <c r="C40" s="718"/>
      <c r="D40" s="718"/>
      <c r="E40" s="389"/>
      <c r="F40" s="389"/>
      <c r="G40" s="389"/>
      <c r="H40" s="389"/>
      <c r="I40" s="390" t="s">
        <v>469</v>
      </c>
      <c r="J40" s="391" t="s">
        <v>490</v>
      </c>
      <c r="K40" s="389"/>
      <c r="L40" s="389"/>
      <c r="M40" s="389"/>
      <c r="N40" s="389"/>
      <c r="O40" s="389"/>
      <c r="P40" s="389"/>
      <c r="Q40" s="389"/>
      <c r="R40" s="392"/>
      <c r="S40" s="392"/>
      <c r="T40" s="392"/>
      <c r="U40" s="392"/>
      <c r="V40" s="392"/>
      <c r="W40" s="392"/>
    </row>
    <row r="41" spans="1:32" ht="33.75" customHeight="1" x14ac:dyDescent="0.25">
      <c r="A41" s="717" t="s">
        <v>470</v>
      </c>
      <c r="B41" s="717"/>
      <c r="C41" s="717"/>
      <c r="D41" s="717"/>
      <c r="E41" s="394" t="str">
        <f>B2</f>
        <v>Créer des applications nomades</v>
      </c>
      <c r="F41" s="394"/>
      <c r="G41" s="394"/>
      <c r="H41" s="394"/>
      <c r="I41" s="382"/>
      <c r="J41" s="382"/>
      <c r="K41" s="382"/>
      <c r="L41" s="382"/>
      <c r="M41" s="382"/>
      <c r="N41" s="382"/>
      <c r="O41" s="382"/>
      <c r="P41" s="382"/>
      <c r="Q41" s="382"/>
      <c r="R41" s="370"/>
      <c r="S41" s="370"/>
      <c r="T41" s="370"/>
      <c r="U41" s="370"/>
      <c r="V41" s="370"/>
      <c r="W41" s="370"/>
    </row>
    <row r="42" spans="1:32" ht="41.25" customHeight="1" x14ac:dyDescent="0.25">
      <c r="A42" s="715" t="s">
        <v>486</v>
      </c>
      <c r="B42" s="715"/>
      <c r="C42" s="715"/>
      <c r="D42" s="802" t="str">
        <f>U2</f>
        <v>Comment programmer une application pour smartphone ?
(4 séances + 1 évaluation)</v>
      </c>
      <c r="F42" s="395"/>
      <c r="G42" s="395"/>
      <c r="H42" s="395"/>
      <c r="I42" s="395"/>
      <c r="J42" s="395"/>
      <c r="K42" s="395"/>
      <c r="L42" s="395"/>
      <c r="M42" s="395"/>
      <c r="N42" s="395"/>
      <c r="O42" s="395"/>
      <c r="P42" s="395"/>
      <c r="Q42" s="382"/>
      <c r="R42" s="370"/>
      <c r="S42" s="370"/>
      <c r="T42" s="370"/>
      <c r="U42" s="370"/>
      <c r="V42" s="370"/>
      <c r="W42" s="370"/>
    </row>
    <row r="43" spans="1:32" ht="30" customHeight="1" x14ac:dyDescent="0.25">
      <c r="A43" s="396" t="s">
        <v>474</v>
      </c>
      <c r="B43" s="396"/>
      <c r="C43" s="396"/>
      <c r="D43" s="396"/>
      <c r="E43" s="397">
        <f>INDEX(Progression_Cycle4!I7:AL7,MATCH(A1,Progression_Cycle4!I4:AL4,0))</f>
        <v>5</v>
      </c>
      <c r="F43" s="398" t="s">
        <v>475</v>
      </c>
      <c r="G43" s="399"/>
      <c r="H43" s="382"/>
      <c r="I43" s="382"/>
      <c r="J43" s="382"/>
      <c r="K43" s="382"/>
      <c r="L43" s="382"/>
      <c r="M43" s="382"/>
      <c r="N43" s="382"/>
      <c r="O43" s="382"/>
      <c r="P43" s="382"/>
      <c r="Q43" s="382"/>
      <c r="R43" s="370"/>
      <c r="S43" s="370"/>
      <c r="T43" s="370"/>
      <c r="U43" s="370"/>
      <c r="V43" s="370"/>
      <c r="W43" s="370"/>
    </row>
    <row r="44" spans="1:32" ht="24.75" customHeight="1" x14ac:dyDescent="0.25">
      <c r="A44" s="426" t="s">
        <v>471</v>
      </c>
      <c r="B44" s="425"/>
      <c r="C44" s="426"/>
      <c r="D44" s="423"/>
      <c r="E44" s="423"/>
      <c r="F44" s="423"/>
      <c r="G44" s="423"/>
      <c r="H44" s="382"/>
      <c r="I44" s="382"/>
      <c r="J44" s="382"/>
      <c r="K44" s="382"/>
      <c r="L44" s="382"/>
      <c r="M44" s="382"/>
      <c r="N44" s="382"/>
      <c r="O44" s="382"/>
      <c r="P44" s="382"/>
      <c r="Q44" s="382"/>
      <c r="R44" s="370"/>
      <c r="S44" s="370"/>
      <c r="T44" s="370"/>
      <c r="U44" s="370"/>
      <c r="V44" s="370"/>
      <c r="W44" s="370"/>
    </row>
    <row r="45" spans="1:32" ht="117.75" customHeight="1" x14ac:dyDescent="0.25">
      <c r="A45" s="695" t="str">
        <f>IF(ISBLANK(A13),"",A13)</f>
        <v>Avec des millions d’applications disponibles sur les différents stores, développeur est devenu un métier d’avenir. Ces dernières années, ce nouveau marché en plein boom a permis de créer près de 200.000 emplois en France. Lors de la séquence précédente vous avez imaginé une application. Vous allez maintenant :
- Décrire le fonctionnement souhaité de votre application (l'algorithme)
- Réaliser une représentation graphique du fonctionnement de votre application (l'algorigramme)
- Réaliser l'interface graphique puis la programmation de votre application.
Il ne restera plus qu'à l'installer sur un smartphone ou une tablette !</v>
      </c>
      <c r="B45" s="695"/>
      <c r="C45" s="695"/>
      <c r="D45" s="695"/>
      <c r="E45" s="695"/>
      <c r="F45" s="695"/>
      <c r="G45" s="695"/>
      <c r="H45" s="695"/>
      <c r="I45" s="695"/>
      <c r="J45" s="695"/>
      <c r="K45" s="695"/>
      <c r="L45" s="695"/>
      <c r="M45" s="695"/>
      <c r="N45" s="695"/>
      <c r="O45" s="695"/>
      <c r="P45" s="695"/>
      <c r="Q45" s="695"/>
      <c r="R45" s="403"/>
      <c r="S45" s="403"/>
      <c r="T45" s="403"/>
      <c r="U45" s="370"/>
      <c r="V45" s="370"/>
      <c r="W45" s="370"/>
    </row>
    <row r="46" spans="1:32" ht="29.25" customHeight="1" x14ac:dyDescent="0.25">
      <c r="A46" s="431" t="s">
        <v>477</v>
      </c>
      <c r="B46" s="399"/>
      <c r="C46" s="399"/>
      <c r="D46" s="399"/>
      <c r="E46" s="399"/>
      <c r="F46" s="399"/>
      <c r="G46" s="399"/>
      <c r="H46" s="382"/>
      <c r="I46" s="382"/>
      <c r="J46" s="694"/>
      <c r="K46" s="694"/>
      <c r="L46" s="694"/>
      <c r="M46" s="694"/>
      <c r="N46" s="694"/>
      <c r="O46" s="694"/>
      <c r="P46" s="694"/>
      <c r="Q46" s="694"/>
      <c r="R46" s="405"/>
      <c r="S46" s="370"/>
      <c r="T46" s="370"/>
      <c r="U46" s="370"/>
      <c r="V46" s="370"/>
      <c r="W46" s="370"/>
    </row>
    <row r="47" spans="1:32" ht="36.75" customHeight="1" x14ac:dyDescent="0.25">
      <c r="A47" s="695" t="str">
        <f t="shared" ref="A47:A54" ca="1" si="0">IF(ISBLANK(B4),"",B4)</f>
        <v>► Exprimer sa pensée à l’aide d’outils de description adaptés : croquis, schémas, graphes, diagrammes, tableaux (représentations non normées).</v>
      </c>
      <c r="B47" s="695"/>
      <c r="C47" s="695"/>
      <c r="D47" s="695"/>
      <c r="E47" s="695"/>
      <c r="F47" s="695"/>
      <c r="G47" s="695"/>
      <c r="H47" s="695"/>
      <c r="I47" s="695"/>
      <c r="J47" s="695"/>
      <c r="K47" s="695"/>
      <c r="L47" s="695"/>
      <c r="M47" s="695"/>
      <c r="N47" s="695"/>
      <c r="O47" s="695"/>
      <c r="P47" s="695"/>
      <c r="Q47" s="410"/>
      <c r="R47" s="406"/>
      <c r="S47" s="370"/>
      <c r="T47" s="370"/>
      <c r="U47" s="370"/>
      <c r="V47" s="370"/>
      <c r="W47" s="370"/>
    </row>
    <row r="48" spans="1:32" ht="12" customHeight="1" x14ac:dyDescent="0.25">
      <c r="A48" s="695" t="str">
        <f t="shared" si="0"/>
        <v/>
      </c>
      <c r="B48" s="695"/>
      <c r="C48" s="695"/>
      <c r="D48" s="695"/>
      <c r="E48" s="695"/>
      <c r="F48" s="695"/>
      <c r="G48" s="695"/>
      <c r="H48" s="695"/>
      <c r="I48" s="695"/>
      <c r="J48" s="424"/>
      <c r="K48" s="424"/>
      <c r="L48" s="424"/>
      <c r="M48" s="424"/>
      <c r="N48" s="424"/>
      <c r="O48" s="424"/>
      <c r="P48" s="424"/>
      <c r="Q48" s="411"/>
      <c r="R48" s="403"/>
      <c r="S48" s="403"/>
      <c r="T48" s="403"/>
      <c r="U48" s="370"/>
      <c r="V48" s="370"/>
      <c r="W48" s="370"/>
    </row>
    <row r="49" spans="1:23" ht="42" customHeight="1" x14ac:dyDescent="0.25">
      <c r="A49" s="695" t="str">
        <f t="shared" ca="1" si="0"/>
        <v>► Appliquer les principes élémentaires de l’algorithmique et du codage à la résolution d’un problème simple.</v>
      </c>
      <c r="B49" s="695"/>
      <c r="C49" s="695"/>
      <c r="D49" s="695"/>
      <c r="E49" s="695"/>
      <c r="F49" s="695"/>
      <c r="G49" s="695"/>
      <c r="H49" s="695"/>
      <c r="I49" s="695"/>
      <c r="J49" s="424"/>
      <c r="K49" s="424"/>
      <c r="L49" s="424"/>
      <c r="M49" s="424"/>
      <c r="N49" s="424"/>
      <c r="O49" s="424"/>
      <c r="P49" s="424"/>
      <c r="Q49" s="411"/>
      <c r="R49" s="403"/>
      <c r="S49" s="403"/>
      <c r="T49" s="403"/>
      <c r="U49" s="370"/>
      <c r="V49" s="370"/>
      <c r="W49" s="370"/>
    </row>
    <row r="50" spans="1:23" x14ac:dyDescent="0.25">
      <c r="A50" s="695" t="str">
        <f t="shared" si="0"/>
        <v/>
      </c>
      <c r="B50" s="695"/>
      <c r="C50" s="695"/>
      <c r="D50" s="695"/>
      <c r="E50" s="695"/>
      <c r="F50" s="695"/>
      <c r="G50" s="695"/>
      <c r="H50" s="695"/>
      <c r="I50" s="695"/>
      <c r="J50" s="424"/>
      <c r="K50" s="424"/>
      <c r="L50" s="424"/>
      <c r="M50" s="424"/>
      <c r="N50" s="424"/>
      <c r="O50" s="424"/>
      <c r="P50" s="424"/>
      <c r="Q50" s="411"/>
      <c r="R50" s="403"/>
      <c r="S50" s="403"/>
      <c r="T50" s="403"/>
      <c r="U50" s="370"/>
      <c r="V50" s="370"/>
      <c r="W50" s="370"/>
    </row>
    <row r="51" spans="1:23" ht="32.25" customHeight="1" x14ac:dyDescent="0.25">
      <c r="A51" s="695" t="str">
        <f t="shared" ca="1" si="0"/>
        <v>► Modifier ou paramétrer le fonctionnement d’un objet communicant.</v>
      </c>
      <c r="B51" s="695"/>
      <c r="C51" s="695"/>
      <c r="D51" s="695"/>
      <c r="E51" s="695"/>
      <c r="F51" s="695"/>
      <c r="G51" s="695"/>
      <c r="H51" s="695"/>
      <c r="I51" s="695"/>
      <c r="J51" s="424"/>
      <c r="K51" s="424"/>
      <c r="L51" s="424"/>
      <c r="M51" s="424"/>
      <c r="N51" s="424"/>
      <c r="O51" s="424"/>
      <c r="P51" s="424"/>
      <c r="Q51" s="411"/>
      <c r="R51" s="403"/>
      <c r="S51" s="403"/>
      <c r="T51" s="403"/>
      <c r="U51" s="370"/>
      <c r="V51" s="370"/>
      <c r="W51" s="370"/>
    </row>
    <row r="52" spans="1:23" x14ac:dyDescent="0.25">
      <c r="A52" s="695" t="str">
        <f t="shared" si="0"/>
        <v/>
      </c>
      <c r="B52" s="695"/>
      <c r="C52" s="695"/>
      <c r="D52" s="695"/>
      <c r="E52" s="695"/>
      <c r="F52" s="695"/>
      <c r="G52" s="695"/>
      <c r="H52" s="695"/>
      <c r="I52" s="695"/>
      <c r="J52" s="424"/>
      <c r="K52" s="424"/>
      <c r="L52" s="424"/>
      <c r="M52" s="424"/>
      <c r="N52" s="424"/>
      <c r="O52" s="424"/>
      <c r="P52" s="424"/>
      <c r="Q52" s="422"/>
      <c r="R52" s="407"/>
      <c r="S52" s="408"/>
      <c r="T52" s="408"/>
      <c r="U52" s="370"/>
      <c r="V52" s="370"/>
      <c r="W52" s="370"/>
    </row>
    <row r="53" spans="1:23" x14ac:dyDescent="0.25">
      <c r="A53" s="695" t="str">
        <f t="shared" ca="1" si="0"/>
        <v/>
      </c>
      <c r="B53" s="695"/>
      <c r="C53" s="695"/>
      <c r="D53" s="695"/>
      <c r="E53" s="695"/>
      <c r="F53" s="695"/>
      <c r="G53" s="695"/>
      <c r="H53" s="695"/>
      <c r="I53" s="695"/>
      <c r="J53" s="424"/>
      <c r="K53" s="424"/>
      <c r="L53" s="424"/>
      <c r="M53" s="424"/>
      <c r="N53" s="424"/>
      <c r="O53" s="424"/>
      <c r="P53" s="424"/>
      <c r="Q53" s="422"/>
      <c r="R53" s="407"/>
      <c r="S53" s="408"/>
      <c r="T53" s="408"/>
      <c r="U53" s="370"/>
      <c r="V53" s="370"/>
      <c r="W53" s="370"/>
    </row>
    <row r="54" spans="1:23" x14ac:dyDescent="0.25">
      <c r="A54" s="695" t="str">
        <f t="shared" si="0"/>
        <v/>
      </c>
      <c r="B54" s="695"/>
      <c r="C54" s="695"/>
      <c r="D54" s="695"/>
      <c r="E54" s="695"/>
      <c r="F54" s="695"/>
      <c r="G54" s="695"/>
      <c r="H54" s="695"/>
      <c r="I54" s="695"/>
      <c r="J54" s="424"/>
      <c r="K54" s="424"/>
      <c r="L54" s="424"/>
      <c r="M54" s="424"/>
      <c r="N54" s="424"/>
      <c r="O54" s="424"/>
      <c r="P54" s="424"/>
      <c r="Q54" s="410"/>
      <c r="R54" s="406"/>
      <c r="S54" s="370"/>
      <c r="T54" s="370"/>
      <c r="U54" s="370"/>
      <c r="V54" s="370"/>
      <c r="W54" s="370"/>
    </row>
    <row r="55" spans="1:23" x14ac:dyDescent="0.25">
      <c r="A55" s="424"/>
      <c r="B55" s="424"/>
      <c r="C55" s="424"/>
      <c r="D55" s="424"/>
      <c r="E55" s="424"/>
      <c r="F55" s="424"/>
      <c r="G55" s="424"/>
      <c r="H55" s="424"/>
      <c r="I55" s="424"/>
      <c r="J55" s="424"/>
      <c r="K55" s="424"/>
      <c r="L55" s="424"/>
      <c r="M55" s="424"/>
      <c r="N55" s="424"/>
      <c r="O55" s="424"/>
      <c r="P55" s="424"/>
      <c r="Q55" s="410"/>
      <c r="R55" s="406"/>
      <c r="S55" s="370"/>
      <c r="T55" s="370"/>
      <c r="U55" s="370"/>
      <c r="V55" s="370"/>
      <c r="W55" s="370"/>
    </row>
    <row r="56" spans="1:23" ht="13.5" customHeight="1" x14ac:dyDescent="0.25">
      <c r="A56" s="411"/>
      <c r="B56" s="411"/>
      <c r="C56" s="411"/>
      <c r="D56" s="411"/>
      <c r="E56" s="411"/>
      <c r="F56" s="411"/>
      <c r="G56" s="411"/>
      <c r="H56" s="382"/>
      <c r="I56" s="382"/>
      <c r="J56" s="382"/>
      <c r="K56" s="382"/>
      <c r="L56" s="382"/>
      <c r="M56" s="382"/>
      <c r="N56" s="382"/>
      <c r="O56" s="382"/>
      <c r="P56" s="382"/>
      <c r="Q56" s="382"/>
      <c r="R56" s="370"/>
      <c r="S56" s="370"/>
      <c r="T56" s="370"/>
      <c r="U56" s="370"/>
      <c r="V56" s="370"/>
      <c r="W56" s="370"/>
    </row>
    <row r="57" spans="1:23" x14ac:dyDescent="0.25">
      <c r="A57" s="696" t="s">
        <v>476</v>
      </c>
      <c r="B57" s="696"/>
      <c r="C57" s="696"/>
      <c r="D57" s="696"/>
      <c r="E57" s="696"/>
      <c r="F57" s="696"/>
      <c r="G57" s="693" t="str">
        <f>IFERROR(INDEX(B26:R33,MATCH(D25,A26:A33,0),1),"")</f>
        <v/>
      </c>
      <c r="H57" s="693"/>
      <c r="I57" s="693"/>
      <c r="J57" s="693"/>
      <c r="K57" s="693"/>
      <c r="L57" s="693"/>
      <c r="M57" s="693"/>
      <c r="N57" s="693"/>
      <c r="O57" s="693"/>
      <c r="P57" s="693"/>
      <c r="Q57" s="693"/>
      <c r="R57" s="412"/>
      <c r="S57" s="370"/>
      <c r="T57" s="370"/>
      <c r="U57" s="370"/>
      <c r="V57" s="370"/>
      <c r="W57" s="370"/>
    </row>
    <row r="58" spans="1:23" ht="43.5" customHeight="1" x14ac:dyDescent="0.25">
      <c r="A58" s="382"/>
      <c r="B58" s="413"/>
      <c r="C58" s="413"/>
      <c r="D58" s="413"/>
      <c r="E58" s="382"/>
      <c r="F58" s="414"/>
      <c r="G58" s="692" t="str">
        <f>IFERROR(INDEX(B26:R33,MATCH(D25,A26:A33,0),7),"")</f>
        <v/>
      </c>
      <c r="H58" s="692"/>
      <c r="I58" s="692"/>
      <c r="J58" s="692"/>
      <c r="K58" s="692"/>
      <c r="L58" s="692"/>
      <c r="M58" s="692"/>
      <c r="N58" s="692"/>
      <c r="O58" s="692"/>
      <c r="P58" s="692"/>
      <c r="Q58" s="692"/>
      <c r="R58" s="415"/>
      <c r="S58" s="370"/>
      <c r="T58" s="370"/>
      <c r="U58" s="370"/>
      <c r="V58" s="370"/>
      <c r="W58" s="370"/>
    </row>
    <row r="59" spans="1:23" x14ac:dyDescent="0.25">
      <c r="B59" s="432"/>
      <c r="C59" s="416"/>
      <c r="D59" s="382"/>
      <c r="E59" s="382"/>
      <c r="F59" s="416"/>
      <c r="G59" s="416"/>
      <c r="I59" s="416"/>
      <c r="J59" s="382"/>
      <c r="K59" s="382"/>
      <c r="L59" s="382"/>
      <c r="M59" s="382"/>
      <c r="N59" s="382"/>
      <c r="O59" s="382"/>
      <c r="P59" s="382"/>
      <c r="Q59" s="382"/>
      <c r="R59" s="370"/>
      <c r="S59" s="370"/>
      <c r="T59" s="370"/>
      <c r="U59" s="370"/>
      <c r="V59" s="370"/>
      <c r="W59" s="370"/>
    </row>
    <row r="60" spans="1:23" ht="51.75" customHeight="1" x14ac:dyDescent="0.25">
      <c r="A60" s="417"/>
      <c r="B60" s="398"/>
      <c r="C60" s="398"/>
      <c r="D60" s="398"/>
      <c r="E60" s="398"/>
      <c r="F60" s="398"/>
      <c r="G60" s="398"/>
      <c r="H60" s="382"/>
      <c r="I60" s="382"/>
      <c r="J60" s="382"/>
      <c r="K60" s="382"/>
      <c r="L60" s="382"/>
      <c r="M60" s="382"/>
      <c r="N60" s="382"/>
      <c r="O60" s="382"/>
      <c r="P60" s="382"/>
      <c r="Q60" s="382"/>
      <c r="R60" s="370"/>
      <c r="S60" s="370"/>
      <c r="T60" s="370"/>
      <c r="U60" s="370"/>
      <c r="V60" s="370"/>
      <c r="W60" s="370"/>
    </row>
    <row r="61" spans="1:23" x14ac:dyDescent="0.25">
      <c r="A61" s="417"/>
      <c r="B61" s="398"/>
      <c r="C61" s="398"/>
      <c r="D61" s="398"/>
      <c r="E61" s="398"/>
      <c r="F61" s="398"/>
      <c r="G61" s="398"/>
      <c r="H61" s="382"/>
      <c r="I61" s="382"/>
      <c r="J61" s="382"/>
      <c r="K61" s="382"/>
      <c r="L61" s="382"/>
      <c r="M61" s="382"/>
      <c r="N61" s="382"/>
      <c r="O61" s="382"/>
      <c r="P61" s="382"/>
      <c r="Q61" s="382"/>
      <c r="R61" s="370"/>
      <c r="S61" s="370"/>
      <c r="T61" s="370"/>
      <c r="U61" s="370"/>
      <c r="V61" s="370"/>
      <c r="W61" s="370"/>
    </row>
    <row r="62" spans="1:23" x14ac:dyDescent="0.25">
      <c r="A62" s="417"/>
      <c r="B62" s="397"/>
      <c r="C62" s="397"/>
      <c r="D62" s="397"/>
      <c r="E62" s="397"/>
      <c r="F62" s="397"/>
      <c r="G62" s="397"/>
      <c r="H62" s="382"/>
      <c r="I62" s="382"/>
      <c r="J62" s="382"/>
      <c r="K62" s="382"/>
      <c r="L62" s="382"/>
      <c r="M62" s="382"/>
      <c r="N62" s="382"/>
      <c r="O62" s="382"/>
      <c r="P62" s="382"/>
      <c r="Q62" s="382"/>
      <c r="R62" s="370"/>
      <c r="S62" s="370"/>
      <c r="T62" s="370"/>
      <c r="U62" s="370"/>
      <c r="V62" s="370"/>
      <c r="W62" s="370"/>
    </row>
    <row r="63" spans="1:23" x14ac:dyDescent="0.25">
      <c r="A63" s="417"/>
      <c r="B63" s="382"/>
      <c r="C63" s="382"/>
      <c r="D63" s="382"/>
      <c r="E63" s="382"/>
      <c r="F63" s="382"/>
      <c r="G63" s="382"/>
      <c r="H63" s="382"/>
      <c r="I63" s="382"/>
      <c r="J63" s="382"/>
      <c r="K63" s="382"/>
      <c r="L63" s="382"/>
      <c r="M63" s="382"/>
      <c r="N63" s="382"/>
      <c r="O63" s="382"/>
      <c r="P63" s="382"/>
      <c r="Q63" s="382"/>
      <c r="R63" s="370"/>
      <c r="S63" s="370"/>
      <c r="T63" s="370"/>
      <c r="U63" s="370"/>
      <c r="V63" s="370"/>
      <c r="W63" s="370"/>
    </row>
    <row r="64" spans="1:23" x14ac:dyDescent="0.25">
      <c r="A64" s="382"/>
      <c r="B64" s="382"/>
      <c r="C64" s="418"/>
      <c r="D64" s="419" t="s">
        <v>473</v>
      </c>
      <c r="E64" s="420"/>
      <c r="F64" s="382"/>
      <c r="G64" s="382"/>
      <c r="H64" s="382"/>
      <c r="I64" s="382"/>
      <c r="J64" s="382"/>
      <c r="K64" s="382"/>
      <c r="L64" s="382"/>
      <c r="M64" s="382"/>
      <c r="N64" s="382"/>
      <c r="O64" s="382"/>
      <c r="P64" s="382"/>
      <c r="Q64" s="382"/>
      <c r="R64" s="370"/>
      <c r="S64" s="370"/>
      <c r="T64" s="370"/>
      <c r="U64" s="370"/>
      <c r="V64" s="370"/>
      <c r="W64" s="370"/>
    </row>
    <row r="65" spans="1:23" x14ac:dyDescent="0.25">
      <c r="A65" s="382"/>
      <c r="B65" s="382"/>
      <c r="C65" s="382"/>
      <c r="D65" s="419" t="s">
        <v>472</v>
      </c>
      <c r="E65" s="184"/>
      <c r="F65" s="382"/>
      <c r="G65" s="382"/>
      <c r="H65" s="382"/>
      <c r="I65" s="382"/>
      <c r="J65" s="382"/>
      <c r="K65" s="382"/>
      <c r="L65" s="382"/>
      <c r="M65" s="382"/>
      <c r="N65" s="382"/>
      <c r="O65" s="382"/>
      <c r="P65" s="382"/>
      <c r="Q65" s="382"/>
      <c r="R65" s="370"/>
      <c r="S65" s="370"/>
      <c r="T65" s="370"/>
      <c r="U65" s="370"/>
      <c r="V65" s="370"/>
      <c r="W65" s="370"/>
    </row>
    <row r="66" spans="1:23" x14ac:dyDescent="0.25">
      <c r="R66" s="370"/>
      <c r="S66" s="370"/>
      <c r="T66" s="370"/>
      <c r="U66" s="370"/>
      <c r="V66" s="370"/>
      <c r="W66" s="370"/>
    </row>
    <row r="67" spans="1:23" x14ac:dyDescent="0.25">
      <c r="R67" s="370"/>
      <c r="S67" s="370"/>
      <c r="T67" s="370"/>
      <c r="U67" s="370"/>
      <c r="V67" s="370"/>
      <c r="W67" s="370"/>
    </row>
    <row r="68" spans="1:23" x14ac:dyDescent="0.25">
      <c r="R68" s="370"/>
      <c r="S68" s="370"/>
      <c r="T68" s="370"/>
      <c r="U68" s="370"/>
      <c r="V68" s="370"/>
      <c r="W68" s="370"/>
    </row>
    <row r="69" spans="1:23" x14ac:dyDescent="0.25">
      <c r="R69" s="370"/>
      <c r="S69" s="370"/>
      <c r="T69" s="370"/>
      <c r="U69" s="370"/>
      <c r="V69" s="370"/>
      <c r="W69" s="370"/>
    </row>
    <row r="70" spans="1:23" x14ac:dyDescent="0.25">
      <c r="R70" s="370"/>
      <c r="S70" s="370"/>
      <c r="T70" s="370"/>
      <c r="U70" s="370"/>
      <c r="V70" s="370"/>
      <c r="W70" s="370"/>
    </row>
    <row r="71" spans="1:23" x14ac:dyDescent="0.25">
      <c r="R71" s="370"/>
      <c r="S71" s="370"/>
      <c r="T71" s="370"/>
      <c r="U71" s="370"/>
      <c r="V71" s="370"/>
      <c r="W71" s="370"/>
    </row>
    <row r="72" spans="1:23" x14ac:dyDescent="0.25">
      <c r="R72" s="370"/>
      <c r="S72" s="370"/>
      <c r="T72" s="370"/>
      <c r="U72" s="370"/>
      <c r="V72" s="370"/>
      <c r="W72" s="370"/>
    </row>
    <row r="73" spans="1:23" x14ac:dyDescent="0.25">
      <c r="R73" s="370"/>
      <c r="S73" s="370"/>
      <c r="T73" s="370"/>
      <c r="U73" s="370"/>
      <c r="V73" s="370"/>
      <c r="W73" s="370"/>
    </row>
    <row r="74" spans="1:23" x14ac:dyDescent="0.25">
      <c r="R74" s="370"/>
      <c r="S74" s="370"/>
      <c r="T74" s="370"/>
      <c r="U74" s="370"/>
      <c r="V74" s="370"/>
      <c r="W74" s="370"/>
    </row>
    <row r="75" spans="1:23" x14ac:dyDescent="0.25">
      <c r="R75" s="370"/>
      <c r="S75" s="370"/>
      <c r="T75" s="370"/>
      <c r="U75" s="370"/>
      <c r="V75" s="370"/>
      <c r="W75" s="370"/>
    </row>
    <row r="76" spans="1:23" x14ac:dyDescent="0.25">
      <c r="R76" s="370"/>
      <c r="S76" s="370"/>
      <c r="T76" s="370"/>
      <c r="U76" s="370"/>
      <c r="V76" s="370"/>
      <c r="W76" s="370"/>
    </row>
  </sheetData>
  <sheetProtection formatCells="0" formatRows="0" insertRows="0" selectLockedCells="1"/>
  <mergeCells count="99">
    <mergeCell ref="S5:X5"/>
    <mergeCell ref="Y5:AF5"/>
    <mergeCell ref="A1:A2"/>
    <mergeCell ref="B2:T2"/>
    <mergeCell ref="B4:Q4"/>
    <mergeCell ref="S4:X4"/>
    <mergeCell ref="Y4:AF4"/>
    <mergeCell ref="B11:Q11"/>
    <mergeCell ref="S11:X11"/>
    <mergeCell ref="Y11:AF11"/>
    <mergeCell ref="B6:Q6"/>
    <mergeCell ref="S6:X6"/>
    <mergeCell ref="Y6:AF6"/>
    <mergeCell ref="S7:X7"/>
    <mergeCell ref="Y7:AF7"/>
    <mergeCell ref="B8:Q8"/>
    <mergeCell ref="S8:X8"/>
    <mergeCell ref="Y8:AF8"/>
    <mergeCell ref="S9:X9"/>
    <mergeCell ref="Y9:AF9"/>
    <mergeCell ref="B10:Q10"/>
    <mergeCell ref="S10:X10"/>
    <mergeCell ref="Y10:AF10"/>
    <mergeCell ref="A12:T12"/>
    <mergeCell ref="U12:AF12"/>
    <mergeCell ref="A13:T18"/>
    <mergeCell ref="U13:AF18"/>
    <mergeCell ref="A19:T19"/>
    <mergeCell ref="U19:AF19"/>
    <mergeCell ref="A20:T21"/>
    <mergeCell ref="U20:AF21"/>
    <mergeCell ref="A22:T22"/>
    <mergeCell ref="U22:AF22"/>
    <mergeCell ref="A23:T24"/>
    <mergeCell ref="U23:AF24"/>
    <mergeCell ref="H25:R25"/>
    <mergeCell ref="S25:T25"/>
    <mergeCell ref="U25:AD25"/>
    <mergeCell ref="AE25:AF25"/>
    <mergeCell ref="B26:G26"/>
    <mergeCell ref="H26:R26"/>
    <mergeCell ref="S26:T26"/>
    <mergeCell ref="U26:AD26"/>
    <mergeCell ref="AE26:AF26"/>
    <mergeCell ref="B28:G28"/>
    <mergeCell ref="H28:R28"/>
    <mergeCell ref="S28:T28"/>
    <mergeCell ref="U28:AD28"/>
    <mergeCell ref="AE28:AF28"/>
    <mergeCell ref="B27:G27"/>
    <mergeCell ref="H27:R27"/>
    <mergeCell ref="S27:T27"/>
    <mergeCell ref="U27:AD27"/>
    <mergeCell ref="AE27:AF27"/>
    <mergeCell ref="B30:G30"/>
    <mergeCell ref="H30:R30"/>
    <mergeCell ref="S30:T30"/>
    <mergeCell ref="U30:AD30"/>
    <mergeCell ref="AE30:AF30"/>
    <mergeCell ref="B29:G29"/>
    <mergeCell ref="H29:R29"/>
    <mergeCell ref="S29:T29"/>
    <mergeCell ref="U29:AD29"/>
    <mergeCell ref="AE29:AF29"/>
    <mergeCell ref="S33:T33"/>
    <mergeCell ref="U33:AD33"/>
    <mergeCell ref="AE33:AF33"/>
    <mergeCell ref="AE31:AF31"/>
    <mergeCell ref="B32:G32"/>
    <mergeCell ref="H32:R32"/>
    <mergeCell ref="S32:T32"/>
    <mergeCell ref="U32:AD32"/>
    <mergeCell ref="AE32:AF32"/>
    <mergeCell ref="B31:G31"/>
    <mergeCell ref="H31:R31"/>
    <mergeCell ref="S31:T31"/>
    <mergeCell ref="U31:AD31"/>
    <mergeCell ref="A48:I48"/>
    <mergeCell ref="A49:I49"/>
    <mergeCell ref="A50:I50"/>
    <mergeCell ref="A51:I51"/>
    <mergeCell ref="B33:G33"/>
    <mergeCell ref="H33:R33"/>
    <mergeCell ref="G58:Q58"/>
    <mergeCell ref="A38:D38"/>
    <mergeCell ref="A53:I53"/>
    <mergeCell ref="A54:I54"/>
    <mergeCell ref="A57:F57"/>
    <mergeCell ref="G57:Q57"/>
    <mergeCell ref="A52:I52"/>
    <mergeCell ref="B40:D40"/>
    <mergeCell ref="A41:D41"/>
    <mergeCell ref="A42:C42"/>
    <mergeCell ref="A45:Q45"/>
    <mergeCell ref="J46:K46"/>
    <mergeCell ref="L46:M46"/>
    <mergeCell ref="N46:O46"/>
    <mergeCell ref="P46:Q46"/>
    <mergeCell ref="A47:P47"/>
  </mergeCells>
  <printOptions horizontalCentered="1"/>
  <pageMargins left="0.23622047244094491" right="0.23622047244094491" top="0.39370078740157483" bottom="0.39370078740157483" header="0.31496062992125984" footer="0.31496062992125984"/>
  <pageSetup paperSize="9" scale="41"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TotalTime>266</TotalTime>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Contexte de l'enseignement</vt:lpstr>
      <vt:lpstr>Notice</vt:lpstr>
      <vt:lpstr>Programme</vt:lpstr>
      <vt:lpstr>Problématiques_compétences</vt:lpstr>
      <vt:lpstr>Progression_Cycle4</vt:lpstr>
      <vt:lpstr>Concevoir</vt:lpstr>
      <vt:lpstr>Programmer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pclaunay</dc:creator>
  <cp:lastModifiedBy>Philippe GESSET</cp:lastModifiedBy>
  <cp:revision>44</cp:revision>
  <cp:lastPrinted>2019-05-09T14:45:20Z</cp:lastPrinted>
  <dcterms:created xsi:type="dcterms:W3CDTF">2015-11-08T10:15:20Z</dcterms:created>
  <dcterms:modified xsi:type="dcterms:W3CDTF">2019-05-09T14:46:38Z</dcterms:modified>
</cp:coreProperties>
</file>